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влож.'!$A$1:$V$109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2" l="1"/>
  <c r="E65" i="12"/>
  <c r="F65" i="12"/>
  <c r="J65" i="12"/>
  <c r="K65" i="12"/>
  <c r="M65" i="12"/>
  <c r="O65" i="12"/>
  <c r="P65" i="12"/>
  <c r="Q65" i="12"/>
  <c r="D65" i="12"/>
  <c r="E62" i="12"/>
  <c r="F62" i="12"/>
  <c r="J62" i="12"/>
  <c r="K62" i="12"/>
  <c r="L62" i="12"/>
  <c r="M62" i="12"/>
  <c r="O62" i="12"/>
  <c r="P62" i="12"/>
  <c r="Q62" i="12"/>
  <c r="E33" i="12"/>
  <c r="F33" i="12"/>
  <c r="M33" i="12"/>
  <c r="O33" i="12"/>
  <c r="P33" i="12"/>
  <c r="Q33" i="12"/>
  <c r="E82" i="12"/>
  <c r="F82" i="12"/>
  <c r="J82" i="12"/>
  <c r="K82" i="12"/>
  <c r="M82" i="12"/>
  <c r="O82" i="12"/>
  <c r="Q82" i="12"/>
  <c r="H21" i="12"/>
  <c r="G21" i="12" s="1"/>
  <c r="P107" i="12"/>
  <c r="H107" i="12" s="1"/>
  <c r="P106" i="12"/>
  <c r="P103" i="12"/>
  <c r="P102" i="12"/>
  <c r="H102" i="12" s="1"/>
  <c r="N109" i="12"/>
  <c r="N96" i="12" s="1"/>
  <c r="N108" i="12"/>
  <c r="N101" i="12"/>
  <c r="H108" i="12"/>
  <c r="H101" i="12"/>
  <c r="L105" i="12"/>
  <c r="H105" i="12" s="1"/>
  <c r="L104" i="12"/>
  <c r="H104" i="12" s="1"/>
  <c r="L100" i="12"/>
  <c r="H100" i="12" s="1"/>
  <c r="L99" i="12"/>
  <c r="H99" i="12" s="1"/>
  <c r="L98" i="12"/>
  <c r="L97" i="12"/>
  <c r="I109" i="12"/>
  <c r="H109" i="12"/>
  <c r="I108" i="12"/>
  <c r="I107" i="12"/>
  <c r="I106" i="12"/>
  <c r="H106" i="12"/>
  <c r="I105" i="12"/>
  <c r="I104" i="12"/>
  <c r="I103" i="12"/>
  <c r="H103" i="12"/>
  <c r="I102" i="12"/>
  <c r="I101" i="12"/>
  <c r="I100" i="12"/>
  <c r="I99" i="12"/>
  <c r="I98" i="12"/>
  <c r="H98" i="12"/>
  <c r="I97" i="12"/>
  <c r="T109" i="12"/>
  <c r="U109" i="12" s="1"/>
  <c r="T108" i="12"/>
  <c r="U108" i="12" s="1"/>
  <c r="T107" i="12"/>
  <c r="U107" i="12" s="1"/>
  <c r="T106" i="12"/>
  <c r="U106" i="12" s="1"/>
  <c r="T105" i="12"/>
  <c r="U105" i="12" s="1"/>
  <c r="T104" i="12"/>
  <c r="U104" i="12" s="1"/>
  <c r="T103" i="12"/>
  <c r="U103" i="12" s="1"/>
  <c r="T102" i="12"/>
  <c r="U102" i="12" s="1"/>
  <c r="T101" i="12"/>
  <c r="U101" i="12" s="1"/>
  <c r="T100" i="12"/>
  <c r="U100" i="12" s="1"/>
  <c r="T99" i="12"/>
  <c r="U99" i="12" s="1"/>
  <c r="T98" i="12"/>
  <c r="U98" i="12" s="1"/>
  <c r="T97" i="12"/>
  <c r="U97" i="12" s="1"/>
  <c r="T95" i="12"/>
  <c r="U95" i="12" s="1"/>
  <c r="T94" i="12"/>
  <c r="U94" i="12" s="1"/>
  <c r="T93" i="12"/>
  <c r="U93" i="12" s="1"/>
  <c r="T92" i="12"/>
  <c r="U92" i="12" s="1"/>
  <c r="T91" i="12"/>
  <c r="U91" i="12" s="1"/>
  <c r="T90" i="12"/>
  <c r="U90" i="12" s="1"/>
  <c r="T89" i="12"/>
  <c r="U89" i="12" s="1"/>
  <c r="T88" i="12"/>
  <c r="U88" i="12" s="1"/>
  <c r="T87" i="12"/>
  <c r="U87" i="12" s="1"/>
  <c r="U86" i="12"/>
  <c r="T86" i="12"/>
  <c r="T85" i="12"/>
  <c r="U85" i="12" s="1"/>
  <c r="T84" i="12"/>
  <c r="U84" i="12" s="1"/>
  <c r="T83" i="12"/>
  <c r="U83" i="12" s="1"/>
  <c r="E96" i="12"/>
  <c r="F96" i="12"/>
  <c r="J96" i="12"/>
  <c r="K96" i="12"/>
  <c r="M96" i="12"/>
  <c r="O96" i="12"/>
  <c r="Q96" i="12"/>
  <c r="D96" i="12"/>
  <c r="I96" i="12" l="1"/>
  <c r="P96" i="12"/>
  <c r="L96" i="12"/>
  <c r="H97" i="12"/>
  <c r="H96" i="12" s="1"/>
  <c r="D90" i="12"/>
  <c r="D89" i="12"/>
  <c r="D88" i="12"/>
  <c r="D86" i="12" l="1"/>
  <c r="D85" i="12"/>
  <c r="D84" i="12"/>
  <c r="P86" i="12"/>
  <c r="P84" i="12"/>
  <c r="P82" i="12" s="1"/>
  <c r="N93" i="12"/>
  <c r="N91" i="12"/>
  <c r="N90" i="12"/>
  <c r="N89" i="12"/>
  <c r="N88" i="12"/>
  <c r="N87" i="12"/>
  <c r="N85" i="12"/>
  <c r="N83" i="12"/>
  <c r="L92" i="12"/>
  <c r="L82" i="12" s="1"/>
  <c r="G109" i="12"/>
  <c r="S109" i="12" s="1"/>
  <c r="G108" i="12"/>
  <c r="S108" i="12" s="1"/>
  <c r="G107" i="12"/>
  <c r="S107" i="12" s="1"/>
  <c r="G106" i="12"/>
  <c r="S106" i="12" s="1"/>
  <c r="G105" i="12"/>
  <c r="S105" i="12" s="1"/>
  <c r="G104" i="12"/>
  <c r="S104" i="12" s="1"/>
  <c r="G103" i="12"/>
  <c r="S103" i="12" s="1"/>
  <c r="G102" i="12"/>
  <c r="S102" i="12" s="1"/>
  <c r="G101" i="12"/>
  <c r="S101" i="12" s="1"/>
  <c r="G100" i="12"/>
  <c r="S100" i="12" s="1"/>
  <c r="G99" i="12"/>
  <c r="S99" i="12" s="1"/>
  <c r="G98" i="12"/>
  <c r="S98" i="12" s="1"/>
  <c r="G97" i="12"/>
  <c r="P79" i="12"/>
  <c r="P78" i="12"/>
  <c r="P77" i="12"/>
  <c r="N79" i="12"/>
  <c r="N78" i="12"/>
  <c r="N77" i="12"/>
  <c r="L79" i="12"/>
  <c r="L78" i="12"/>
  <c r="L77" i="12"/>
  <c r="J79" i="12"/>
  <c r="J76" i="12" s="1"/>
  <c r="T96" i="12"/>
  <c r="U96" i="12" s="1"/>
  <c r="T82" i="12"/>
  <c r="U82" i="12" s="1"/>
  <c r="T81" i="12"/>
  <c r="U81" i="12" s="1"/>
  <c r="T80" i="12"/>
  <c r="U80" i="12" s="1"/>
  <c r="T78" i="12"/>
  <c r="U78" i="12" s="1"/>
  <c r="T77" i="12"/>
  <c r="U77" i="12" s="1"/>
  <c r="T74" i="12"/>
  <c r="U74" i="12" s="1"/>
  <c r="T73" i="12"/>
  <c r="U73" i="12" s="1"/>
  <c r="T72" i="12"/>
  <c r="U72" i="12" s="1"/>
  <c r="T71" i="12"/>
  <c r="U71" i="12" s="1"/>
  <c r="T70" i="12"/>
  <c r="U70" i="12" s="1"/>
  <c r="T69" i="12"/>
  <c r="U69" i="12" s="1"/>
  <c r="T68" i="12"/>
  <c r="U68" i="12" s="1"/>
  <c r="T67" i="12"/>
  <c r="U67" i="12" s="1"/>
  <c r="T66" i="12"/>
  <c r="U66" i="12" s="1"/>
  <c r="T65" i="12"/>
  <c r="U65" i="12" s="1"/>
  <c r="T63" i="12"/>
  <c r="U63" i="12" s="1"/>
  <c r="T62" i="12"/>
  <c r="U62" i="12" s="1"/>
  <c r="T30" i="12"/>
  <c r="U30" i="12" s="1"/>
  <c r="T29" i="12"/>
  <c r="U29" i="12" s="1"/>
  <c r="T28" i="12"/>
  <c r="U28" i="12" s="1"/>
  <c r="T27" i="12"/>
  <c r="U27" i="12" s="1"/>
  <c r="T26" i="12"/>
  <c r="U26" i="12" s="1"/>
  <c r="T25" i="12"/>
  <c r="U25" i="12" s="1"/>
  <c r="E76" i="12"/>
  <c r="F76" i="12"/>
  <c r="K76" i="12"/>
  <c r="M76" i="12"/>
  <c r="D76" i="12"/>
  <c r="N72" i="12"/>
  <c r="N70" i="12"/>
  <c r="N69" i="12"/>
  <c r="N68" i="12"/>
  <c r="N66" i="12"/>
  <c r="N65" i="12" s="1"/>
  <c r="L71" i="12"/>
  <c r="L67" i="12"/>
  <c r="D62" i="12"/>
  <c r="D60" i="12"/>
  <c r="D59" i="12"/>
  <c r="D57" i="12"/>
  <c r="D48" i="12"/>
  <c r="D38" i="12"/>
  <c r="D83" i="12"/>
  <c r="D82" i="12" s="1"/>
  <c r="P76" i="12" l="1"/>
  <c r="L65" i="12"/>
  <c r="N82" i="12"/>
  <c r="T76" i="12"/>
  <c r="U76" i="12" s="1"/>
  <c r="G96" i="12"/>
  <c r="S97" i="12"/>
  <c r="N76" i="12"/>
  <c r="L76" i="12"/>
  <c r="T79" i="12"/>
  <c r="U79" i="12" s="1"/>
  <c r="N63" i="12" l="1"/>
  <c r="N62" i="12" s="1"/>
  <c r="E32" i="12"/>
  <c r="J32" i="12"/>
  <c r="M32" i="12"/>
  <c r="O32" i="12"/>
  <c r="P32" i="12"/>
  <c r="Q32" i="12"/>
  <c r="N40" i="12"/>
  <c r="N39" i="12"/>
  <c r="N38" i="12"/>
  <c r="N37" i="12"/>
  <c r="N36" i="12"/>
  <c r="N35" i="12"/>
  <c r="F32" i="12"/>
  <c r="D33" i="12"/>
  <c r="D32" i="12" s="1"/>
  <c r="L61" i="12"/>
  <c r="L60" i="12"/>
  <c r="L59" i="12"/>
  <c r="L58" i="12"/>
  <c r="L57" i="12"/>
  <c r="L56" i="12"/>
  <c r="L55" i="12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33" i="12" s="1"/>
  <c r="L32" i="12" s="1"/>
  <c r="N33" i="12" l="1"/>
  <c r="N32" i="12" s="1"/>
  <c r="I95" i="12"/>
  <c r="H95" i="12"/>
  <c r="G95" i="12" s="1"/>
  <c r="S95" i="12" s="1"/>
  <c r="I94" i="12"/>
  <c r="H94" i="12"/>
  <c r="G94" i="12" s="1"/>
  <c r="S94" i="12" s="1"/>
  <c r="I93" i="12"/>
  <c r="H93" i="12"/>
  <c r="G93" i="12" s="1"/>
  <c r="I92" i="12"/>
  <c r="H92" i="12"/>
  <c r="G92" i="12" s="1"/>
  <c r="I91" i="12"/>
  <c r="H91" i="12"/>
  <c r="G91" i="12" s="1"/>
  <c r="I90" i="12"/>
  <c r="H90" i="12"/>
  <c r="G90" i="12" s="1"/>
  <c r="I89" i="12"/>
  <c r="H89" i="12"/>
  <c r="G89" i="12" s="1"/>
  <c r="I88" i="12"/>
  <c r="H88" i="12"/>
  <c r="G88" i="12" s="1"/>
  <c r="I87" i="12"/>
  <c r="H87" i="12"/>
  <c r="G87" i="12" s="1"/>
  <c r="I86" i="12"/>
  <c r="H86" i="12"/>
  <c r="G86" i="12" s="1"/>
  <c r="I85" i="12"/>
  <c r="H85" i="12"/>
  <c r="G85" i="12" s="1"/>
  <c r="I84" i="12"/>
  <c r="H84" i="12"/>
  <c r="G84" i="12" s="1"/>
  <c r="I83" i="12"/>
  <c r="H83" i="12"/>
  <c r="H80" i="12"/>
  <c r="G80" i="12" s="1"/>
  <c r="I79" i="12"/>
  <c r="H79" i="12"/>
  <c r="G79" i="12" s="1"/>
  <c r="I78" i="12"/>
  <c r="H78" i="12"/>
  <c r="G78" i="12" s="1"/>
  <c r="I77" i="12"/>
  <c r="H77" i="12"/>
  <c r="I74" i="12"/>
  <c r="H74" i="12"/>
  <c r="G74" i="12" s="1"/>
  <c r="I73" i="12"/>
  <c r="H73" i="12"/>
  <c r="G73" i="12" s="1"/>
  <c r="S73" i="12" s="1"/>
  <c r="I72" i="12"/>
  <c r="H72" i="12"/>
  <c r="G72" i="12" s="1"/>
  <c r="I71" i="12"/>
  <c r="H71" i="12"/>
  <c r="I70" i="12"/>
  <c r="H70" i="12"/>
  <c r="G70" i="12" s="1"/>
  <c r="I69" i="12"/>
  <c r="H69" i="12"/>
  <c r="I68" i="12"/>
  <c r="H68" i="12"/>
  <c r="G68" i="12" s="1"/>
  <c r="I67" i="12"/>
  <c r="H67" i="12"/>
  <c r="I66" i="12"/>
  <c r="H66" i="12"/>
  <c r="I63" i="12"/>
  <c r="I62" i="12" s="1"/>
  <c r="H63" i="12"/>
  <c r="H35" i="12"/>
  <c r="G35" i="12" s="1"/>
  <c r="H36" i="12"/>
  <c r="G36" i="12" s="1"/>
  <c r="H37" i="12"/>
  <c r="G37" i="12" s="1"/>
  <c r="H38" i="12"/>
  <c r="G38" i="12" s="1"/>
  <c r="H39" i="12"/>
  <c r="G39" i="12" s="1"/>
  <c r="H40" i="12"/>
  <c r="G40" i="12" s="1"/>
  <c r="H41" i="12"/>
  <c r="G41" i="12" s="1"/>
  <c r="H42" i="12"/>
  <c r="G42" i="12" s="1"/>
  <c r="H43" i="12"/>
  <c r="G43" i="12" s="1"/>
  <c r="H44" i="12"/>
  <c r="G44" i="12" s="1"/>
  <c r="H45" i="12"/>
  <c r="G45" i="12" s="1"/>
  <c r="H46" i="12"/>
  <c r="G46" i="12" s="1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61" i="12"/>
  <c r="G61" i="12" s="1"/>
  <c r="H34" i="12"/>
  <c r="S78" i="12" l="1"/>
  <c r="S79" i="12"/>
  <c r="I65" i="12"/>
  <c r="H76" i="12"/>
  <c r="G77" i="12"/>
  <c r="G76" i="12" s="1"/>
  <c r="G75" i="12" s="1"/>
  <c r="S74" i="12"/>
  <c r="G83" i="12"/>
  <c r="H82" i="12"/>
  <c r="S85" i="12"/>
  <c r="S87" i="12"/>
  <c r="S89" i="12"/>
  <c r="S91" i="12"/>
  <c r="S93" i="12"/>
  <c r="I82" i="12"/>
  <c r="S84" i="12"/>
  <c r="S86" i="12"/>
  <c r="S88" i="12"/>
  <c r="S90" i="12"/>
  <c r="S92" i="12"/>
  <c r="S77" i="12"/>
  <c r="G67" i="12"/>
  <c r="S67" i="12" s="1"/>
  <c r="G69" i="12"/>
  <c r="S69" i="12" s="1"/>
  <c r="G71" i="12"/>
  <c r="S71" i="12" s="1"/>
  <c r="H65" i="12"/>
  <c r="G66" i="12"/>
  <c r="S68" i="12"/>
  <c r="S70" i="12"/>
  <c r="S72" i="12"/>
  <c r="H62" i="12"/>
  <c r="G63" i="12"/>
  <c r="H33" i="12"/>
  <c r="H32" i="12" s="1"/>
  <c r="G34" i="12"/>
  <c r="E21" i="12"/>
  <c r="F21" i="12"/>
  <c r="I21" i="12"/>
  <c r="S21" i="12" s="1"/>
  <c r="K21" i="12"/>
  <c r="T21" i="12" s="1"/>
  <c r="U21" i="12" s="1"/>
  <c r="M21" i="12"/>
  <c r="O21" i="12"/>
  <c r="Q21" i="12"/>
  <c r="R21" i="12"/>
  <c r="D21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D24" i="12"/>
  <c r="E64" i="12"/>
  <c r="F64" i="12"/>
  <c r="J64" i="12"/>
  <c r="K64" i="12"/>
  <c r="T64" i="12" s="1"/>
  <c r="U64" i="12" s="1"/>
  <c r="L64" i="12"/>
  <c r="M64" i="12"/>
  <c r="N64" i="12"/>
  <c r="O64" i="12"/>
  <c r="P64" i="12"/>
  <c r="Q64" i="12"/>
  <c r="D64" i="12"/>
  <c r="E75" i="12"/>
  <c r="F75" i="12"/>
  <c r="J75" i="12"/>
  <c r="K75" i="12"/>
  <c r="L75" i="12"/>
  <c r="L31" i="12" s="1"/>
  <c r="M75" i="12"/>
  <c r="M31" i="12" s="1"/>
  <c r="N75" i="12"/>
  <c r="P75" i="12"/>
  <c r="R76" i="12"/>
  <c r="R75" i="12" s="1"/>
  <c r="D75" i="12"/>
  <c r="E23" i="12"/>
  <c r="F23" i="12"/>
  <c r="J23" i="12"/>
  <c r="K23" i="12"/>
  <c r="L23" i="12"/>
  <c r="M23" i="12"/>
  <c r="N23" i="12"/>
  <c r="O23" i="12"/>
  <c r="P23" i="12"/>
  <c r="Q23" i="12"/>
  <c r="D23" i="12"/>
  <c r="E31" i="12" l="1"/>
  <c r="E22" i="12" s="1"/>
  <c r="E20" i="12" s="1"/>
  <c r="P31" i="12"/>
  <c r="G65" i="12"/>
  <c r="T23" i="12"/>
  <c r="U23" i="12" s="1"/>
  <c r="G82" i="12"/>
  <c r="G23" i="12" s="1"/>
  <c r="S83" i="12"/>
  <c r="S66" i="12"/>
  <c r="G62" i="12"/>
  <c r="S62" i="12" s="1"/>
  <c r="S63" i="12"/>
  <c r="G33" i="12"/>
  <c r="T24" i="12"/>
  <c r="U24" i="12" s="1"/>
  <c r="G64" i="12"/>
  <c r="S65" i="12"/>
  <c r="J31" i="12"/>
  <c r="T75" i="12"/>
  <c r="U75" i="12" s="1"/>
  <c r="F31" i="12"/>
  <c r="F22" i="12" s="1"/>
  <c r="F20" i="12" s="1"/>
  <c r="N31" i="12"/>
  <c r="N22" i="12" s="1"/>
  <c r="N20" i="12" s="1"/>
  <c r="I64" i="12"/>
  <c r="M22" i="12"/>
  <c r="M20" i="12" s="1"/>
  <c r="D31" i="12"/>
  <c r="D22" i="12" s="1"/>
  <c r="D20" i="12" s="1"/>
  <c r="P22" i="12"/>
  <c r="P20" i="12" s="1"/>
  <c r="L22" i="12"/>
  <c r="L20" i="12" s="1"/>
  <c r="H23" i="12"/>
  <c r="R65" i="12"/>
  <c r="R64" i="12" s="1"/>
  <c r="R22" i="12" s="1"/>
  <c r="R82" i="12"/>
  <c r="R23" i="12" s="1"/>
  <c r="I23" i="12"/>
  <c r="H64" i="12"/>
  <c r="S23" i="12" l="1"/>
  <c r="R20" i="12"/>
  <c r="G32" i="12"/>
  <c r="G31" i="12" s="1"/>
  <c r="G22" i="12" s="1"/>
  <c r="G20" i="12" s="1"/>
  <c r="J22" i="12"/>
  <c r="J20" i="12" s="1"/>
  <c r="S82" i="12"/>
  <c r="S64" i="12"/>
  <c r="H75" i="12"/>
  <c r="H31" i="12" l="1"/>
  <c r="O80" i="12"/>
  <c r="Q80" i="12"/>
  <c r="Q76" i="12" s="1"/>
  <c r="O76" i="12" l="1"/>
  <c r="I80" i="12"/>
  <c r="H22" i="12"/>
  <c r="H20" i="12" s="1"/>
  <c r="O75" i="12"/>
  <c r="Q75" i="12"/>
  <c r="S80" i="12" l="1"/>
  <c r="I76" i="12"/>
  <c r="S76" i="12" s="1"/>
  <c r="O31" i="12"/>
  <c r="O22" i="12" s="1"/>
  <c r="O20" i="12" s="1"/>
  <c r="Q31" i="12"/>
  <c r="Q22" i="12" s="1"/>
  <c r="Q20" i="12" s="1"/>
  <c r="I75" i="12" l="1"/>
  <c r="S75" i="12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T53" i="12" l="1"/>
  <c r="U53" i="12" s="1"/>
  <c r="T35" i="12"/>
  <c r="U35" i="12" s="1"/>
  <c r="T59" i="12"/>
  <c r="U59" i="12" s="1"/>
  <c r="T57" i="12"/>
  <c r="U57" i="12" s="1"/>
  <c r="T48" i="12"/>
  <c r="U48" i="12" s="1"/>
  <c r="T34" i="12"/>
  <c r="U34" i="12" s="1"/>
  <c r="T56" i="12"/>
  <c r="U56" i="12" s="1"/>
  <c r="T40" i="12"/>
  <c r="U40" i="12" s="1"/>
  <c r="I40" i="12"/>
  <c r="S40" i="12" s="1"/>
  <c r="T51" i="12"/>
  <c r="U51" i="12" s="1"/>
  <c r="T43" i="12"/>
  <c r="U43" i="12" s="1"/>
  <c r="T41" i="12"/>
  <c r="U41" i="12" s="1"/>
  <c r="I41" i="12"/>
  <c r="S41" i="12" s="1"/>
  <c r="T58" i="12"/>
  <c r="U58" i="12" s="1"/>
  <c r="T50" i="12"/>
  <c r="U50" i="12" s="1"/>
  <c r="I50" i="12"/>
  <c r="S50" i="12" s="1"/>
  <c r="T42" i="12"/>
  <c r="U42" i="12" s="1"/>
  <c r="T37" i="12"/>
  <c r="U37" i="12" s="1"/>
  <c r="T60" i="12"/>
  <c r="U60" i="12" s="1"/>
  <c r="T44" i="12"/>
  <c r="U44" i="12" s="1"/>
  <c r="T36" i="12"/>
  <c r="U36" i="12" s="1"/>
  <c r="T55" i="12"/>
  <c r="U55" i="12" s="1"/>
  <c r="T47" i="12"/>
  <c r="U47" i="12" s="1"/>
  <c r="T39" i="12"/>
  <c r="U39" i="12" s="1"/>
  <c r="T45" i="12"/>
  <c r="U45" i="12"/>
  <c r="T54" i="12"/>
  <c r="U54" i="12"/>
  <c r="I46" i="12"/>
  <c r="S46" i="12" s="1"/>
  <c r="T46" i="12"/>
  <c r="U46" i="12"/>
  <c r="T38" i="12"/>
  <c r="U38" i="12"/>
  <c r="T49" i="12"/>
  <c r="U49" i="12"/>
  <c r="I55" i="12"/>
  <c r="S55" i="12"/>
  <c r="I48" i="12"/>
  <c r="S48" i="12" s="1"/>
  <c r="I42" i="12"/>
  <c r="S42" i="12" s="1"/>
  <c r="I37" i="12"/>
  <c r="S37" i="12" s="1"/>
  <c r="I51" i="12"/>
  <c r="S51" i="12"/>
  <c r="I38" i="12"/>
  <c r="S38" i="12" s="1"/>
  <c r="I47" i="12"/>
  <c r="S47" i="12" s="1"/>
  <c r="T61" i="12"/>
  <c r="U61" i="12" s="1"/>
  <c r="I45" i="12"/>
  <c r="S45" i="12" s="1"/>
  <c r="I43" i="12"/>
  <c r="S43" i="12" s="1"/>
  <c r="T52" i="12"/>
  <c r="U52" i="12" s="1"/>
  <c r="K33" i="12"/>
  <c r="T33" i="12" s="1"/>
  <c r="U33" i="12" s="1"/>
  <c r="I56" i="12"/>
  <c r="S56" i="12" s="1"/>
  <c r="I39" i="12"/>
  <c r="S39" i="12" s="1"/>
  <c r="I58" i="12"/>
  <c r="S58" i="12" s="1"/>
  <c r="I53" i="12"/>
  <c r="S53" i="12" s="1"/>
  <c r="I36" i="12"/>
  <c r="S36" i="12" s="1"/>
  <c r="I59" i="12"/>
  <c r="S59" i="12" s="1"/>
  <c r="I35" i="12"/>
  <c r="S35" i="12" s="1"/>
  <c r="I61" i="12"/>
  <c r="S61" i="12" s="1"/>
  <c r="I54" i="12"/>
  <c r="S54" i="12" s="1"/>
  <c r="I60" i="12"/>
  <c r="S60" i="12" s="1"/>
  <c r="I34" i="12"/>
  <c r="I44" i="12"/>
  <c r="S44" i="12" s="1"/>
  <c r="I49" i="12"/>
  <c r="S49" i="12" s="1"/>
  <c r="I52" i="12"/>
  <c r="S52" i="12" s="1"/>
  <c r="I57" i="12"/>
  <c r="S57" i="12" s="1"/>
  <c r="K32" i="12" l="1"/>
  <c r="K31" i="12" s="1"/>
  <c r="T31" i="12" s="1"/>
  <c r="U31" i="12" s="1"/>
  <c r="I33" i="12"/>
  <c r="S33" i="12" s="1"/>
  <c r="S34" i="12"/>
  <c r="T32" i="12"/>
  <c r="U32" i="12" s="1"/>
  <c r="K22" i="12" l="1"/>
  <c r="T22" i="12" s="1"/>
  <c r="U22" i="12" s="1"/>
  <c r="I32" i="12"/>
  <c r="K20" i="12"/>
  <c r="T20" i="12" s="1"/>
  <c r="U20" i="12" s="1"/>
  <c r="S32" i="12"/>
  <c r="I31" i="12"/>
  <c r="S31" i="12" l="1"/>
  <c r="I22" i="12"/>
  <c r="S22" i="12" l="1"/>
  <c r="I20" i="12"/>
  <c r="S20" i="12" s="1"/>
</calcChain>
</file>

<file path=xl/sharedStrings.xml><?xml version="1.0" encoding="utf-8"?>
<sst xmlns="http://schemas.openxmlformats.org/spreadsheetml/2006/main" count="2060" uniqueCount="1068">
  <si>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</si>
  <si>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</si>
  <si>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</si>
  <si>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</si>
  <si>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</si>
  <si>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</si>
  <si>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</si>
  <si>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</si>
  <si>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</si>
  <si>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</si>
  <si>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</si>
  <si>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</si>
  <si>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</si>
  <si>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</si>
  <si>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</si>
  <si>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</si>
  <si>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</si>
  <si>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</si>
  <si>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</si>
  <si>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</si>
  <si>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</si>
  <si>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</si>
  <si>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</si>
  <si>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</si>
  <si>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</si>
  <si>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</si>
  <si>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</si>
  <si>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</si>
  <si>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</si>
  <si>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</si>
  <si>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</si>
  <si>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</si>
  <si>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</si>
  <si>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</si>
  <si>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</si>
  <si>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</si>
  <si>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</si>
  <si>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</si>
  <si>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</si>
  <si>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</si>
  <si>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</si>
  <si>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</si>
  <si>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</si>
  <si>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</si>
  <si>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</si>
  <si>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</si>
  <si>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</si>
  <si>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</si>
  <si>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</si>
  <si>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</si>
  <si>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</si>
  <si>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</si>
  <si>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</si>
  <si>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</si>
  <si>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</si>
  <si>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</si>
  <si>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</si>
  <si>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</si>
  <si>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</si>
  <si>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</si>
  <si>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</si>
  <si>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</si>
  <si>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</si>
  <si>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</si>
  <si>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</si>
  <si>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</si>
  <si>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</si>
  <si>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</si>
  <si>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</si>
  <si>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</si>
  <si>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</si>
  <si>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</si>
  <si>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</si>
  <si>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</si>
  <si>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</si>
  <si>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</si>
  <si>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</si>
  <si>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</si>
  <si>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</si>
  <si>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</si>
  <si>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</si>
  <si>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</si>
  <si>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</si>
  <si>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</si>
  <si>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</si>
  <si>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</si>
  <si>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</si>
  <si>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</si>
  <si>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</si>
  <si>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</si>
  <si>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</si>
  <si>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</si>
  <si>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</si>
  <si>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</si>
  <si>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</si>
  <si>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</si>
  <si>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</si>
  <si>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</si>
  <si>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</si>
  <si>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</si>
  <si>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</si>
  <si>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</si>
  <si>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</si>
  <si>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</si>
  <si>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</si>
  <si>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</si>
  <si>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</si>
  <si>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</si>
  <si>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</si>
  <si>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</si>
  <si>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</si>
  <si>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</si>
  <si>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</si>
  <si>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</si>
  <si>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</si>
  <si>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</si>
  <si>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</si>
  <si>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</si>
  <si>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</si>
  <si>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</si>
  <si>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</si>
  <si>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</si>
  <si>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</si>
  <si>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</si>
  <si>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</si>
  <si>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</si>
  <si>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</si>
  <si>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</si>
  <si>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</si>
  <si>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</si>
  <si>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</si>
  <si>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</si>
  <si>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</si>
  <si>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</si>
  <si>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</si>
  <si>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</si>
  <si>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</si>
  <si>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</si>
  <si>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</si>
  <si>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</si>
  <si>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</si>
  <si>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</si>
  <si>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</si>
  <si>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</si>
  <si>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</si>
  <si>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</si>
  <si>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</si>
  <si>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</si>
  <si>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</si>
  <si>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</si>
  <si>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</si>
  <si>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</si>
  <si>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</si>
  <si>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</si>
  <si>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</si>
  <si>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</si>
  <si>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</si>
  <si>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</si>
  <si>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</si>
  <si>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</si>
  <si>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</si>
  <si>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</si>
  <si>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</si>
  <si>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</si>
  <si>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</si>
  <si>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</si>
  <si>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</si>
  <si>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</si>
  <si>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</si>
  <si>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</si>
  <si>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</si>
  <si>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</si>
  <si>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</si>
  <si>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</si>
  <si>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</si>
  <si>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</si>
  <si>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</si>
  <si>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</si>
  <si>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</si>
  <si>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</si>
  <si>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</si>
  <si>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</si>
  <si>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</si>
  <si>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</si>
  <si>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</si>
  <si>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</si>
  <si>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</si>
  <si>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</si>
  <si>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</si>
  <si>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</si>
  <si>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</si>
  <si>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</si>
  <si>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</si>
  <si>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</si>
  <si>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</si>
  <si>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</si>
  <si>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</si>
  <si>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</si>
  <si>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</si>
  <si>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</si>
  <si>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</si>
  <si>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</si>
  <si>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</si>
  <si>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</si>
  <si>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</si>
  <si>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</si>
  <si>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</si>
  <si>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</si>
  <si>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</si>
  <si>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</si>
  <si>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</si>
  <si>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</si>
  <si>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</si>
  <si>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</si>
  <si>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</si>
  <si>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</si>
  <si>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</si>
  <si>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</si>
  <si>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</si>
  <si>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</si>
  <si>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</si>
  <si>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</si>
  <si>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</si>
  <si>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</si>
  <si>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</si>
  <si>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</si>
  <si>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</si>
  <si>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</si>
  <si>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</si>
  <si>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</si>
  <si>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</si>
  <si>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</si>
  <si>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</si>
  <si>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</si>
  <si>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</si>
  <si>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</si>
  <si>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</si>
  <si>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</si>
  <si>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</si>
  <si>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</si>
  <si>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</si>
  <si>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</si>
  <si>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</si>
  <si>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</si>
  <si>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</si>
  <si>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</si>
  <si>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</si>
  <si>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</si>
  <si>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</si>
  <si>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</si>
  <si>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</si>
  <si>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</si>
  <si>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</si>
  <si>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</si>
  <si>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</si>
  <si>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</si>
  <si>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</si>
  <si>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</si>
  <si>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</si>
  <si>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</si>
  <si>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</si>
  <si>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</si>
  <si>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</si>
  <si>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</si>
  <si>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</si>
  <si>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</si>
  <si>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</si>
  <si>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</si>
  <si>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</si>
  <si>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</si>
  <si>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</si>
  <si>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</si>
  <si>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</si>
  <si>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</si>
  <si>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</si>
  <si>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</si>
  <si>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</si>
  <si>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</si>
  <si>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</si>
  <si>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</si>
  <si>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</si>
  <si>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</si>
  <si>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</si>
  <si>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</si>
  <si>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</si>
  <si>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</si>
  <si>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</si>
  <si>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</si>
  <si>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</si>
  <si>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</si>
  <si>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</si>
  <si>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</si>
  <si>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</si>
  <si>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</si>
  <si>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</si>
  <si>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</si>
  <si>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</si>
  <si>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</si>
  <si>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</si>
  <si>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</si>
  <si>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</si>
  <si>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</si>
  <si>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</si>
  <si>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</si>
  <si>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</si>
  <si>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</si>
  <si>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</si>
  <si>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</si>
  <si>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</si>
  <si>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</si>
  <si>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</si>
  <si>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</si>
  <si>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</si>
  <si>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</si>
  <si>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</si>
  <si>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</si>
  <si>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</si>
  <si>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</si>
  <si>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</si>
  <si>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</si>
  <si>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</si>
  <si>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</si>
  <si>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</si>
  <si>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</si>
  <si>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</si>
  <si>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</si>
  <si>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</si>
  <si>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</si>
  <si>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</si>
  <si>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</si>
  <si>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</si>
  <si>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</si>
  <si>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</si>
  <si>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</si>
  <si>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</si>
  <si>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</si>
  <si>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</si>
  <si>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</si>
  <si>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</si>
  <si>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</si>
  <si>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</si>
  <si>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</si>
  <si>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</si>
  <si>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</si>
  <si>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</si>
  <si>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</si>
  <si>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</si>
  <si>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</si>
  <si>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</si>
  <si>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</si>
  <si>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</si>
  <si>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</si>
  <si>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</si>
  <si>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</si>
  <si>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</si>
  <si>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</si>
  <si>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</si>
  <si>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</si>
  <si>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</si>
  <si>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</si>
  <si>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</si>
  <si>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</si>
  <si>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</si>
  <si>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</si>
  <si>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</si>
  <si>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</si>
  <si>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</si>
  <si>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</si>
  <si>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</si>
  <si>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</si>
  <si>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</si>
  <si>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</si>
  <si>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</si>
  <si>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</si>
  <si>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</si>
  <si>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</si>
  <si>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</si>
  <si>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</si>
  <si>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</si>
  <si>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</si>
  <si>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</si>
  <si>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</si>
  <si>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</si>
  <si>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</si>
  <si>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</si>
  <si>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</si>
  <si>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</si>
  <si>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</si>
  <si>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</si>
  <si>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</si>
  <si>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</si>
  <si>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</si>
  <si>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</si>
  <si>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</si>
  <si>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</si>
  <si>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</si>
  <si>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</si>
  <si>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</si>
  <si>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</si>
  <si>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</si>
  <si>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</si>
  <si>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</si>
  <si>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</si>
  <si>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</si>
  <si>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</si>
  <si>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</si>
  <si>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</si>
  <si>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</si>
  <si>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</si>
  <si>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</si>
  <si>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</si>
  <si>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</si>
  <si>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</si>
  <si>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</si>
  <si>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</si>
  <si>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</si>
  <si>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</si>
  <si>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</si>
  <si>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</si>
  <si>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</si>
  <si>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</si>
  <si>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</si>
  <si>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</si>
  <si>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</si>
  <si>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</si>
  <si>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</si>
  <si>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</si>
  <si>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</si>
  <si>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</si>
  <si>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</si>
  <si>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</si>
  <si>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</si>
  <si>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</si>
  <si>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</si>
  <si>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</si>
  <si>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</si>
  <si>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</si>
  <si>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</si>
  <si>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</si>
  <si>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</si>
  <si>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</si>
  <si>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</si>
  <si>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</si>
  <si>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</si>
  <si>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</si>
  <si>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</si>
  <si>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</si>
  <si>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</si>
  <si>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</si>
  <si>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</si>
  <si>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</si>
  <si>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</si>
  <si>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</si>
  <si>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</si>
  <si>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</si>
  <si>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</si>
  <si>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</si>
  <si>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</si>
  <si>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</si>
  <si>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</si>
  <si>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</si>
  <si>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</si>
  <si>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</si>
  <si>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</si>
  <si>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</si>
  <si>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</si>
  <si>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</si>
  <si>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</si>
  <si>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</si>
  <si>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</si>
  <si>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</si>
  <si>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</si>
  <si>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</si>
  <si>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</si>
  <si>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</si>
  <si>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</si>
  <si>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</si>
  <si>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</si>
  <si>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</si>
  <si>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</si>
  <si>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</si>
  <si>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</si>
  <si>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</si>
  <si>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</si>
  <si>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</si>
  <si>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</si>
  <si>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</si>
  <si>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</si>
  <si>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</si>
  <si>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</si>
  <si>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</si>
  <si>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</si>
  <si>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</si>
  <si>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</si>
  <si>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</si>
  <si>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</si>
  <si>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</si>
  <si>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</si>
  <si>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</si>
  <si>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</si>
  <si>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</si>
  <si>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</si>
  <si>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</si>
  <si>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</si>
  <si>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</si>
  <si>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</si>
  <si>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</si>
  <si>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</si>
  <si>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</si>
  <si>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</si>
  <si>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</si>
  <si>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</si>
  <si>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</si>
  <si>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</si>
  <si>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</si>
  <si>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</si>
  <si>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</si>
  <si>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</si>
  <si>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</si>
  <si>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</si>
  <si>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</si>
  <si>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</si>
  <si>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</si>
  <si>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</si>
  <si>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</si>
  <si>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</si>
  <si>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</si>
  <si>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</si>
  <si>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</si>
  <si>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</si>
  <si>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</si>
  <si>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</si>
  <si>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</si>
  <si>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</si>
  <si>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</si>
  <si>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</si>
  <si>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</si>
  <si>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</si>
  <si>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</si>
  <si>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</si>
  <si>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</si>
  <si>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</si>
  <si>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</si>
  <si>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</si>
  <si>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</si>
  <si>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</si>
  <si>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</si>
  <si>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</si>
  <si>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</si>
  <si>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</si>
  <si>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</si>
  <si>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</si>
  <si>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</si>
  <si>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</si>
  <si>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</si>
  <si>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</si>
  <si>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</si>
  <si>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</si>
  <si>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</si>
  <si>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</si>
  <si>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</si>
  <si>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</si>
  <si>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</si>
  <si>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</si>
  <si>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</si>
  <si>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</si>
  <si>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</si>
  <si>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</si>
  <si>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</si>
  <si>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</si>
  <si>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</si>
  <si>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</si>
  <si>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</si>
  <si>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</si>
  <si>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</si>
  <si>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</si>
  <si>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</si>
  <si>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</si>
  <si>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</si>
  <si>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</si>
  <si>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</si>
  <si>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</si>
  <si>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</si>
  <si>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</si>
  <si>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</si>
  <si>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</si>
  <si>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</si>
  <si>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</si>
  <si>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</si>
  <si>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</si>
  <si>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</si>
  <si>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</si>
  <si>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</si>
  <si>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</si>
  <si>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</si>
  <si>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</si>
  <si>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</si>
  <si>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</si>
  <si>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</si>
  <si>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</si>
  <si>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</si>
  <si>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</si>
  <si>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</si>
  <si>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</si>
  <si>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</si>
  <si>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</si>
  <si>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</si>
  <si>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</si>
  <si>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</si>
  <si>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</si>
  <si>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</si>
  <si>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</si>
  <si>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</si>
  <si>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</si>
  <si>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</si>
  <si>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</si>
  <si>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</si>
  <si>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</si>
  <si>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</si>
  <si>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</si>
  <si>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</si>
  <si>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</si>
  <si>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</si>
  <si>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</si>
  <si>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</si>
  <si>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</si>
  <si>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</si>
  <si>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</si>
  <si>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</si>
  <si>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</si>
  <si>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</si>
  <si>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</si>
  <si>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</si>
  <si>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</si>
  <si>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</si>
  <si>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</si>
  <si>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</si>
  <si>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</si>
  <si>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</si>
  <si>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</si>
  <si>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</si>
  <si>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</si>
  <si>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</si>
  <si>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</si>
  <si>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</si>
  <si>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</si>
  <si>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</si>
  <si>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</si>
  <si>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</si>
  <si>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</si>
  <si>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</si>
  <si>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</si>
  <si>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</si>
  <si>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</si>
  <si>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</si>
  <si>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</si>
  <si>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</si>
  <si>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</si>
  <si>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</si>
  <si>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</si>
  <si>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</si>
  <si>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</si>
  <si>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</si>
  <si>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</si>
  <si>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</si>
  <si>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</si>
  <si>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</si>
  <si>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</si>
  <si>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</si>
  <si>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</si>
  <si>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</si>
  <si>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</si>
  <si>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</si>
  <si>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</si>
  <si>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</si>
  <si>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</si>
  <si>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</si>
  <si>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</si>
  <si>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</si>
  <si>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</si>
  <si>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</si>
  <si>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</si>
  <si>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</si>
  <si>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</si>
  <si>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</si>
  <si>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</si>
  <si>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</si>
  <si>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</si>
  <si>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</si>
  <si>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</si>
  <si>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</si>
  <si>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</si>
  <si>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</si>
  <si>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</si>
  <si>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</si>
  <si>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</si>
  <si>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</si>
  <si>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</si>
  <si>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</si>
  <si>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</si>
  <si>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</si>
  <si>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</si>
  <si>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</si>
  <si>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</si>
  <si>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</si>
  <si>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</si>
  <si>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</si>
  <si>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</si>
  <si>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</si>
  <si>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</si>
  <si>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</si>
  <si>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</si>
  <si>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</si>
  <si>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</si>
  <si>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</si>
  <si>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</si>
  <si>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</si>
  <si>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</si>
  <si>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</si>
  <si>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</si>
  <si>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</si>
  <si>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</si>
  <si>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</si>
  <si>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</si>
  <si>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</si>
  <si>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</si>
  <si>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</si>
  <si>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</si>
  <si>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</si>
  <si>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</si>
  <si>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</si>
  <si>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</si>
  <si>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</si>
  <si>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</si>
  <si>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</si>
  <si>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</si>
  <si>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</si>
  <si>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</si>
  <si>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</si>
  <si>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</si>
  <si>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</si>
  <si>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</si>
  <si>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</si>
  <si>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</si>
  <si>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</si>
  <si>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</si>
  <si>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</si>
  <si>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</si>
  <si>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</si>
  <si>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</si>
  <si>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</si>
  <si>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</si>
  <si>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</si>
  <si>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</si>
  <si>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</si>
  <si>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</si>
  <si>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</si>
  <si>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</si>
  <si>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</si>
  <si>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</si>
  <si>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</si>
  <si>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</si>
  <si>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</si>
  <si>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</si>
  <si>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</si>
  <si>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</si>
  <si>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</si>
  <si>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</si>
  <si>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</si>
  <si>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</si>
  <si>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</si>
  <si>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</si>
  <si>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</si>
  <si>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</si>
  <si>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</si>
  <si>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</si>
  <si>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</si>
  <si>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</si>
  <si>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</si>
  <si>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</si>
  <si>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</si>
  <si>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</si>
  <si>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</si>
  <si>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</si>
  <si>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</si>
  <si>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</si>
  <si>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</si>
  <si>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</si>
  <si>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</si>
  <si>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</si>
  <si>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</si>
  <si>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</si>
  <si>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</si>
  <si>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</si>
  <si>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</si>
  <si>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</si>
  <si>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</si>
  <si>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</si>
  <si>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</si>
  <si>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</si>
  <si>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</si>
  <si>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</si>
  <si>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</si>
  <si>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</si>
  <si>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</si>
  <si>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</si>
  <si>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</si>
  <si>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</si>
  <si>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</si>
  <si>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</si>
  <si>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</si>
  <si>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</si>
  <si>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</si>
  <si>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</si>
  <si>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</si>
  <si>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</si>
  <si>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</si>
  <si>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</si>
  <si>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</si>
  <si>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</si>
  <si>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</si>
  <si>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</si>
  <si>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</si>
  <si>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</si>
  <si>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</si>
  <si>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</si>
  <si>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</si>
  <si>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</si>
  <si>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</si>
  <si>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</si>
  <si>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</si>
  <si>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</si>
  <si>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</si>
  <si>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</si>
  <si>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</si>
  <si>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</si>
  <si>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</si>
  <si>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</si>
  <si>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</si>
  <si>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</si>
  <si>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</si>
  <si>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</si>
  <si>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</si>
  <si>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</si>
  <si>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</si>
  <si>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</si>
  <si>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</si>
  <si>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</si>
  <si>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</si>
  <si>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</si>
  <si>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</si>
  <si>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</si>
  <si>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</si>
  <si>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</si>
  <si>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</si>
  <si>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</si>
  <si>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</si>
  <si>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</si>
  <si>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</si>
  <si>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</si>
  <si>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</si>
  <si>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</si>
  <si>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</si>
  <si>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</si>
  <si>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</si>
  <si>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</si>
  <si>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</si>
  <si>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</si>
  <si>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Фактический объем освоения капитальных вложений на  01.01. года 2023г. в прогнозных ценах соответствующих лет, млн. рублей 
(без НДС) </t>
  </si>
  <si>
    <t xml:space="preserve">Остаток освоения капитальных вложений 
на  01.01.года 2023г,  
млн. рублей 
(без НДС) </t>
  </si>
  <si>
    <t xml:space="preserve">Освоение капитальных вложений года 2023г., млн. рублей (без НДС) 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</si>
  <si>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</si>
  <si>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</si>
  <si>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</si>
  <si>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</si>
  <si>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Установка систем учета на границе балансовой принадлежности сетей с АСКУЭ по зоне ЮЭС - 500 точек</t>
  </si>
  <si>
    <t>N_ЮЭС_1.2.3.1</t>
  </si>
  <si>
    <t>Реконструкция ВЛ-0,4 кВ от ТП-15И с.Габдюково - 4,47 км изменение на 0 км</t>
  </si>
  <si>
    <t>N_ЮЭС_1.2.2.2</t>
  </si>
  <si>
    <t>Окончание работ в IV квартале</t>
  </si>
  <si>
    <t>Реконструкция ВЛ-10 кВ фидер №2 от ГПП Улуелга до с.Ишля - 1,5 км изменение на 0 км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</si>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</sst>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68" fillId="0" borderId="0" applyFont="0" applyFill="0" applyBorder="0" applyAlignment="0" applyProtection="0"/>
  </cellStyleXfs>
  <cellXfs count="40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6" fillId="0" borderId="50" xfId="804" applyNumberFormat="1" applyFont="1" applyFill="1" applyBorder="1" applyAlignment="1">
      <alignment horizontal="center" vertical="center" wrapText="1"/>
    </xf>
    <xf numFmtId="9" fontId="66" fillId="0" borderId="50" xfId="1499" applyFont="1" applyFill="1" applyBorder="1" applyAlignment="1">
      <alignment horizontal="center" vertical="center" wrapText="1"/>
    </xf>
    <xf numFmtId="9" fontId="65" fillId="0" borderId="10" xfId="1499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0" borderId="0" xfId="37" applyFont="1" applyFill="1"/>
    <xf numFmtId="165" fontId="40" fillId="0" borderId="0" xfId="37" applyNumberFormat="1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37" applyFont="1" applyFill="1" applyAlignment="1">
      <alignment horizontal="center"/>
    </xf>
    <xf numFmtId="165" fontId="40" fillId="0" borderId="0" xfId="37" applyNumberFormat="1" applyFont="1" applyFill="1" applyAlignment="1">
      <alignment horizontal="center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center"/>
    </xf>
    <xf numFmtId="165" fontId="40" fillId="0" borderId="0" xfId="55" applyNumberFormat="1" applyFont="1" applyFill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165" fontId="40" fillId="0" borderId="11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24" xfId="37" applyFont="1" applyFill="1" applyBorder="1" applyAlignment="1">
      <alignment horizontal="center" vertical="center" wrapText="1"/>
    </xf>
    <xf numFmtId="0" fontId="40" fillId="0" borderId="18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20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165" fontId="40" fillId="0" borderId="17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165" fontId="40" fillId="0" borderId="13" xfId="37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165" fontId="40" fillId="0" borderId="10" xfId="37" applyNumberFormat="1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6" xfId="37" applyFont="1" applyFill="1" applyBorder="1" applyAlignment="1">
      <alignment horizontal="center" vertical="center" wrapText="1"/>
    </xf>
    <xf numFmtId="1" fontId="40" fillId="0" borderId="10" xfId="37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8" fontId="65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  <xf numFmtId="165" fontId="65" fillId="0" borderId="10" xfId="37" applyNumberFormat="1" applyFont="1" applyFill="1" applyBorder="1" applyAlignment="1">
      <alignment horizontal="center" vertical="center" wrapText="1"/>
    </xf>
    <xf numFmtId="4" fontId="65" fillId="0" borderId="10" xfId="37" applyNumberFormat="1" applyFont="1" applyFill="1" applyBorder="1" applyAlignment="1">
      <alignment horizontal="center" vertical="center"/>
    </xf>
    <xf numFmtId="168" fontId="66" fillId="0" borderId="10" xfId="37" applyNumberFormat="1" applyFont="1" applyFill="1" applyBorder="1" applyAlignment="1">
      <alignment horizontal="center" vertical="center" wrapText="1"/>
    </xf>
    <xf numFmtId="4" fontId="65" fillId="0" borderId="48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 wrapText="1"/>
    </xf>
    <xf numFmtId="168" fontId="65" fillId="0" borderId="10" xfId="37" applyNumberFormat="1" applyFont="1" applyFill="1" applyBorder="1" applyAlignment="1">
      <alignment horizontal="center" vertical="center" wrapText="1"/>
    </xf>
    <xf numFmtId="4" fontId="65" fillId="0" borderId="10" xfId="37" applyNumberFormat="1" applyFont="1" applyFill="1" applyBorder="1" applyAlignment="1">
      <alignment horizontal="center" vertical="center" wrapText="1"/>
    </xf>
    <xf numFmtId="9" fontId="65" fillId="0" borderId="10" xfId="1499" applyFont="1" applyFill="1" applyBorder="1" applyAlignment="1">
      <alignment horizontal="center" vertical="center" wrapText="1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168" fontId="66" fillId="0" borderId="50" xfId="37" applyNumberFormat="1" applyFont="1" applyFill="1" applyBorder="1" applyAlignment="1">
      <alignment horizontal="center" vertical="center" wrapText="1"/>
    </xf>
    <xf numFmtId="165" fontId="66" fillId="0" borderId="50" xfId="37" applyNumberFormat="1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 wrapText="1"/>
    </xf>
    <xf numFmtId="168" fontId="66" fillId="0" borderId="50" xfId="37" applyNumberFormat="1" applyFont="1" applyFill="1" applyBorder="1" applyAlignment="1">
      <alignment horizontal="center" vertical="center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804" applyNumberFormat="1" applyFont="1" applyFill="1" applyBorder="1" applyAlignment="1">
      <alignment horizontal="center" vertical="center" wrapText="1"/>
    </xf>
    <xf numFmtId="168" fontId="65" fillId="0" borderId="50" xfId="0" applyNumberFormat="1" applyFont="1" applyFill="1" applyBorder="1" applyAlignment="1">
      <alignment horizontal="center" vertical="center"/>
    </xf>
    <xf numFmtId="9" fontId="65" fillId="0" borderId="50" xfId="1499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 wrapText="1"/>
    </xf>
    <xf numFmtId="0" fontId="67" fillId="0" borderId="0" xfId="37" applyFont="1" applyFill="1"/>
    <xf numFmtId="168" fontId="66" fillId="0" borderId="50" xfId="0" applyNumberFormat="1" applyFont="1" applyFill="1" applyBorder="1" applyAlignment="1">
      <alignment horizontal="center" vertical="center"/>
    </xf>
    <xf numFmtId="168" fontId="65" fillId="0" borderId="10" xfId="0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165" fontId="66" fillId="0" borderId="10" xfId="37" applyNumberFormat="1" applyFont="1" applyFill="1" applyBorder="1" applyAlignment="1">
      <alignment horizontal="center" vertical="center" wrapText="1"/>
    </xf>
    <xf numFmtId="168" fontId="66" fillId="0" borderId="10" xfId="37" applyNumberFormat="1" applyFont="1" applyFill="1" applyBorder="1" applyAlignment="1">
      <alignment horizontal="center" vertical="center"/>
    </xf>
    <xf numFmtId="49" fontId="66" fillId="0" borderId="49" xfId="55" applyNumberFormat="1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168" fontId="66" fillId="0" borderId="10" xfId="0" applyNumberFormat="1" applyFont="1" applyFill="1" applyBorder="1" applyAlignment="1">
      <alignment horizontal="center" vertical="center"/>
    </xf>
    <xf numFmtId="165" fontId="66" fillId="0" borderId="10" xfId="0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5" fillId="0" borderId="10" xfId="37" applyFont="1" applyFill="1" applyBorder="1"/>
    <xf numFmtId="0" fontId="66" fillId="0" borderId="50" xfId="37" applyFont="1" applyFill="1" applyBorder="1"/>
    <xf numFmtId="0" fontId="66" fillId="0" borderId="10" xfId="37" applyFont="1" applyFill="1" applyBorder="1"/>
    <xf numFmtId="165" fontId="66" fillId="0" borderId="10" xfId="37" applyNumberFormat="1" applyFont="1" applyFill="1" applyBorder="1" applyAlignment="1">
      <alignment horizontal="center" vertical="center"/>
    </xf>
  </cellXfs>
  <cellStyles count="1500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499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20" t="s">
        <v>170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</row>
    <row r="5" spans="1:30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1:30" x14ac:dyDescent="0.25">
      <c r="A8" s="216" t="s">
        <v>83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</row>
    <row r="12" spans="1:30" ht="18.75" x14ac:dyDescent="0.25">
      <c r="A12" s="209" t="s">
        <v>804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</row>
    <row r="13" spans="1:30" x14ac:dyDescent="0.25">
      <c r="A13" s="216" t="s">
        <v>803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</row>
    <row r="15" spans="1:30" ht="78" customHeight="1" x14ac:dyDescent="0.25">
      <c r="A15" s="221" t="s">
        <v>67</v>
      </c>
      <c r="B15" s="215" t="s">
        <v>20</v>
      </c>
      <c r="C15" s="215" t="s">
        <v>5</v>
      </c>
      <c r="D15" s="215" t="s">
        <v>815</v>
      </c>
      <c r="E15" s="215" t="s">
        <v>816</v>
      </c>
      <c r="F15" s="215" t="s">
        <v>817</v>
      </c>
      <c r="G15" s="215" t="s">
        <v>818</v>
      </c>
      <c r="H15" s="215" t="s">
        <v>819</v>
      </c>
      <c r="I15" s="215"/>
      <c r="J15" s="215"/>
      <c r="K15" s="215"/>
      <c r="L15" s="215"/>
      <c r="M15" s="215"/>
      <c r="N15" s="215"/>
      <c r="O15" s="215"/>
      <c r="P15" s="215"/>
      <c r="Q15" s="215"/>
      <c r="R15" s="215" t="s">
        <v>820</v>
      </c>
      <c r="S15" s="211" t="s">
        <v>766</v>
      </c>
      <c r="T15" s="212"/>
      <c r="U15" s="212"/>
      <c r="V15" s="212"/>
      <c r="W15" s="212"/>
      <c r="X15" s="212"/>
      <c r="Y15" s="212"/>
      <c r="Z15" s="212"/>
      <c r="AA15" s="212"/>
      <c r="AB15" s="212"/>
      <c r="AC15" s="215" t="s">
        <v>7</v>
      </c>
    </row>
    <row r="16" spans="1:30" ht="39" customHeight="1" x14ac:dyDescent="0.25">
      <c r="A16" s="222"/>
      <c r="B16" s="215"/>
      <c r="C16" s="215"/>
      <c r="D16" s="215"/>
      <c r="E16" s="215"/>
      <c r="F16" s="215"/>
      <c r="G16" s="224"/>
      <c r="H16" s="215" t="s">
        <v>9</v>
      </c>
      <c r="I16" s="215"/>
      <c r="J16" s="215"/>
      <c r="K16" s="215"/>
      <c r="L16" s="215"/>
      <c r="M16" s="215" t="s">
        <v>10</v>
      </c>
      <c r="N16" s="215"/>
      <c r="O16" s="215"/>
      <c r="P16" s="215"/>
      <c r="Q16" s="215"/>
      <c r="R16" s="215"/>
      <c r="S16" s="217" t="s">
        <v>27</v>
      </c>
      <c r="T16" s="212"/>
      <c r="U16" s="218" t="s">
        <v>16</v>
      </c>
      <c r="V16" s="218"/>
      <c r="W16" s="218" t="s">
        <v>63</v>
      </c>
      <c r="X16" s="212"/>
      <c r="Y16" s="218" t="s">
        <v>68</v>
      </c>
      <c r="Z16" s="212"/>
      <c r="AA16" s="218" t="s">
        <v>17</v>
      </c>
      <c r="AB16" s="212"/>
      <c r="AC16" s="215"/>
    </row>
    <row r="17" spans="1:29" ht="112.5" customHeight="1" x14ac:dyDescent="0.25">
      <c r="A17" s="222"/>
      <c r="B17" s="215"/>
      <c r="C17" s="215"/>
      <c r="D17" s="215"/>
      <c r="E17" s="215"/>
      <c r="F17" s="215"/>
      <c r="G17" s="224"/>
      <c r="H17" s="219" t="s">
        <v>27</v>
      </c>
      <c r="I17" s="219" t="s">
        <v>16</v>
      </c>
      <c r="J17" s="218" t="s">
        <v>63</v>
      </c>
      <c r="K17" s="219" t="s">
        <v>68</v>
      </c>
      <c r="L17" s="219" t="s">
        <v>17</v>
      </c>
      <c r="M17" s="225" t="s">
        <v>18</v>
      </c>
      <c r="N17" s="225" t="s">
        <v>16</v>
      </c>
      <c r="O17" s="218" t="s">
        <v>63</v>
      </c>
      <c r="P17" s="225" t="s">
        <v>68</v>
      </c>
      <c r="Q17" s="225" t="s">
        <v>17</v>
      </c>
      <c r="R17" s="215"/>
      <c r="S17" s="212"/>
      <c r="T17" s="212"/>
      <c r="U17" s="218"/>
      <c r="V17" s="218"/>
      <c r="W17" s="212"/>
      <c r="X17" s="212"/>
      <c r="Y17" s="212"/>
      <c r="Z17" s="212"/>
      <c r="AA17" s="212"/>
      <c r="AB17" s="212"/>
      <c r="AC17" s="215"/>
    </row>
    <row r="18" spans="1:29" ht="64.5" customHeight="1" x14ac:dyDescent="0.25">
      <c r="A18" s="223"/>
      <c r="B18" s="215"/>
      <c r="C18" s="215"/>
      <c r="D18" s="215"/>
      <c r="E18" s="215"/>
      <c r="F18" s="215"/>
      <c r="G18" s="224"/>
      <c r="H18" s="219"/>
      <c r="I18" s="219"/>
      <c r="J18" s="218"/>
      <c r="K18" s="219"/>
      <c r="L18" s="219"/>
      <c r="M18" s="225"/>
      <c r="N18" s="225"/>
      <c r="O18" s="218"/>
      <c r="P18" s="225"/>
      <c r="Q18" s="225"/>
      <c r="R18" s="215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6" t="s">
        <v>84</v>
      </c>
      <c r="B21" s="227"/>
      <c r="C21" s="22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2" t="s">
        <v>797</v>
      </c>
      <c r="B23" s="232"/>
      <c r="C23" s="232"/>
      <c r="D23" s="232"/>
      <c r="E23" s="232"/>
      <c r="F23" s="232"/>
      <c r="G23" s="23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9"/>
    </row>
    <row r="27" spans="1:29" x14ac:dyDescent="0.25">
      <c r="J27" s="230"/>
    </row>
    <row r="28" spans="1:29" x14ac:dyDescent="0.25">
      <c r="J28" s="230"/>
    </row>
    <row r="29" spans="1:29" x14ac:dyDescent="0.25">
      <c r="J29" s="23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41"/>
  <sheetViews>
    <sheetView tabSelected="1" view="pageBreakPreview" topLeftCell="C73" zoomScaleSheetLayoutView="100" workbookViewId="0">
      <selection activeCell="C73" sqref="A1:XFD1048576"/>
    </sheetView>
  </sheetViews>
  <sheetFormatPr defaultRowHeight="12" x14ac:dyDescent="0.2"/>
  <cols>
    <col min="1" max="1" width="13" style="319" customWidth="1"/>
    <col min="2" max="2" width="76.125" style="319" customWidth="1"/>
    <col min="3" max="3" width="13.75" style="319" customWidth="1"/>
    <col min="4" max="4" width="18" style="319" customWidth="1"/>
    <col min="5" max="5" width="17.5" style="320" customWidth="1"/>
    <col min="6" max="6" width="9" style="319" customWidth="1"/>
    <col min="7" max="7" width="9.125" style="319" customWidth="1"/>
    <col min="8" max="8" width="11.25" style="319" customWidth="1"/>
    <col min="9" max="9" width="11.25" style="320" customWidth="1"/>
    <col min="10" max="17" width="11.25" style="319" customWidth="1"/>
    <col min="18" max="18" width="9.25" style="319" customWidth="1"/>
    <col min="19" max="19" width="10.125" style="319" customWidth="1"/>
    <col min="20" max="20" width="11.75" style="319" customWidth="1"/>
    <col min="21" max="21" width="9.375" style="319" customWidth="1"/>
    <col min="22" max="22" width="19.875" style="319" customWidth="1"/>
    <col min="23" max="23" width="10.875" style="319" customWidth="1"/>
    <col min="24" max="24" width="13.25" style="319" customWidth="1"/>
    <col min="25" max="26" width="10.625" style="319" customWidth="1"/>
    <col min="27" max="27" width="12.125" style="319" customWidth="1"/>
    <col min="28" max="28" width="10.625" style="319" customWidth="1"/>
    <col min="29" max="29" width="22.75" style="319" customWidth="1"/>
    <col min="30" max="67" width="10.625" style="319" customWidth="1"/>
    <col min="68" max="68" width="12.125" style="319" customWidth="1"/>
    <col min="69" max="69" width="11.5" style="319" customWidth="1"/>
    <col min="70" max="70" width="14.125" style="319" customWidth="1"/>
    <col min="71" max="71" width="15.125" style="319" customWidth="1"/>
    <col min="72" max="72" width="13" style="319" customWidth="1"/>
    <col min="73" max="73" width="11.75" style="319" customWidth="1"/>
    <col min="74" max="74" width="17.5" style="319" customWidth="1"/>
    <col min="75" max="16384" width="9" style="319"/>
  </cols>
  <sheetData>
    <row r="1" spans="1:28" x14ac:dyDescent="0.2">
      <c r="V1" s="321" t="s">
        <v>62</v>
      </c>
    </row>
    <row r="2" spans="1:28" x14ac:dyDescent="0.2">
      <c r="V2" s="322" t="s">
        <v>0</v>
      </c>
    </row>
    <row r="3" spans="1:28" x14ac:dyDescent="0.2">
      <c r="V3" s="322" t="s">
        <v>802</v>
      </c>
    </row>
    <row r="4" spans="1:28" x14ac:dyDescent="0.2">
      <c r="A4" s="323" t="s">
        <v>794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</row>
    <row r="5" spans="1:28" ht="18.75" customHeight="1" x14ac:dyDescent="0.2">
      <c r="A5" s="324" t="s">
        <v>864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5"/>
      <c r="X5" s="325"/>
      <c r="Y5" s="325"/>
      <c r="Z5" s="325"/>
      <c r="AA5" s="325"/>
      <c r="AB5" s="325"/>
    </row>
    <row r="6" spans="1:28" x14ac:dyDescent="0.2">
      <c r="A6" s="326"/>
      <c r="B6" s="326"/>
      <c r="C6" s="326"/>
      <c r="D6" s="326"/>
      <c r="E6" s="327"/>
      <c r="F6" s="326"/>
      <c r="G6" s="326"/>
      <c r="H6" s="326"/>
      <c r="I6" s="327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</row>
    <row r="7" spans="1:28" ht="18.75" customHeight="1" x14ac:dyDescent="0.2">
      <c r="A7" s="324" t="s">
        <v>865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5"/>
      <c r="X7" s="325"/>
      <c r="Y7" s="325"/>
      <c r="Z7" s="325"/>
      <c r="AA7" s="325"/>
    </row>
    <row r="8" spans="1:28" x14ac:dyDescent="0.2">
      <c r="A8" s="328" t="s">
        <v>79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9"/>
      <c r="X8" s="329"/>
      <c r="Y8" s="329"/>
      <c r="Z8" s="329"/>
      <c r="AA8" s="329"/>
    </row>
    <row r="9" spans="1:28" x14ac:dyDescent="0.2">
      <c r="A9" s="330"/>
      <c r="B9" s="330"/>
      <c r="C9" s="330"/>
      <c r="D9" s="330"/>
      <c r="E9" s="331"/>
      <c r="F9" s="330"/>
      <c r="G9" s="330"/>
      <c r="H9" s="330"/>
      <c r="I9" s="331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</row>
    <row r="10" spans="1:28" x14ac:dyDescent="0.2">
      <c r="A10" s="332" t="s">
        <v>866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332"/>
      <c r="W10" s="333"/>
      <c r="X10" s="333"/>
      <c r="Y10" s="333"/>
      <c r="Z10" s="333"/>
      <c r="AA10" s="333"/>
    </row>
    <row r="11" spans="1:28" x14ac:dyDescent="0.2">
      <c r="AA11" s="322"/>
    </row>
    <row r="12" spans="1:28" x14ac:dyDescent="0.2">
      <c r="A12" s="328" t="s">
        <v>867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9"/>
      <c r="X12" s="329"/>
      <c r="Y12" s="329"/>
      <c r="Z12" s="334"/>
      <c r="AA12" s="334"/>
    </row>
    <row r="13" spans="1:28" x14ac:dyDescent="0.2">
      <c r="A13" s="328" t="s">
        <v>858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9"/>
      <c r="X13" s="329"/>
      <c r="Y13" s="329"/>
      <c r="Z13" s="329"/>
      <c r="AA13" s="329"/>
    </row>
    <row r="14" spans="1:28" ht="26.25" customHeight="1" x14ac:dyDescent="0.2">
      <c r="A14" s="335"/>
      <c r="B14" s="335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</row>
    <row r="15" spans="1:28" ht="69.75" customHeight="1" x14ac:dyDescent="0.2">
      <c r="A15" s="336" t="s">
        <v>67</v>
      </c>
      <c r="B15" s="337" t="s">
        <v>20</v>
      </c>
      <c r="C15" s="337" t="s">
        <v>5</v>
      </c>
      <c r="D15" s="336" t="s">
        <v>822</v>
      </c>
      <c r="E15" s="338" t="s">
        <v>868</v>
      </c>
      <c r="F15" s="337" t="s">
        <v>869</v>
      </c>
      <c r="G15" s="337"/>
      <c r="H15" s="339" t="s">
        <v>870</v>
      </c>
      <c r="I15" s="340"/>
      <c r="J15" s="340"/>
      <c r="K15" s="340"/>
      <c r="L15" s="340"/>
      <c r="M15" s="340"/>
      <c r="N15" s="340"/>
      <c r="O15" s="340"/>
      <c r="P15" s="340"/>
      <c r="Q15" s="341"/>
      <c r="R15" s="337" t="s">
        <v>832</v>
      </c>
      <c r="S15" s="337"/>
      <c r="T15" s="342" t="s">
        <v>762</v>
      </c>
      <c r="U15" s="343"/>
      <c r="V15" s="336" t="s">
        <v>7</v>
      </c>
    </row>
    <row r="16" spans="1:28" ht="13.5" customHeight="1" x14ac:dyDescent="0.2">
      <c r="A16" s="344"/>
      <c r="B16" s="337"/>
      <c r="C16" s="337"/>
      <c r="D16" s="344"/>
      <c r="E16" s="345"/>
      <c r="F16" s="346" t="s">
        <v>4</v>
      </c>
      <c r="G16" s="346" t="s">
        <v>15</v>
      </c>
      <c r="H16" s="337" t="s">
        <v>14</v>
      </c>
      <c r="I16" s="337"/>
      <c r="J16" s="337" t="s">
        <v>75</v>
      </c>
      <c r="K16" s="337"/>
      <c r="L16" s="337" t="s">
        <v>76</v>
      </c>
      <c r="M16" s="337"/>
      <c r="N16" s="342" t="s">
        <v>77</v>
      </c>
      <c r="O16" s="343"/>
      <c r="P16" s="342" t="s">
        <v>78</v>
      </c>
      <c r="Q16" s="343"/>
      <c r="R16" s="346" t="s">
        <v>4</v>
      </c>
      <c r="S16" s="346" t="s">
        <v>15</v>
      </c>
      <c r="T16" s="347"/>
      <c r="U16" s="348"/>
      <c r="V16" s="344"/>
    </row>
    <row r="17" spans="1:22" ht="13.5" customHeight="1" x14ac:dyDescent="0.2">
      <c r="A17" s="344"/>
      <c r="B17" s="337"/>
      <c r="C17" s="337"/>
      <c r="D17" s="344"/>
      <c r="E17" s="345"/>
      <c r="F17" s="346"/>
      <c r="G17" s="346"/>
      <c r="H17" s="337"/>
      <c r="I17" s="337"/>
      <c r="J17" s="337"/>
      <c r="K17" s="337"/>
      <c r="L17" s="337"/>
      <c r="M17" s="337"/>
      <c r="N17" s="349"/>
      <c r="O17" s="350"/>
      <c r="P17" s="349"/>
      <c r="Q17" s="350"/>
      <c r="R17" s="346"/>
      <c r="S17" s="346"/>
      <c r="T17" s="349"/>
      <c r="U17" s="350"/>
      <c r="V17" s="344"/>
    </row>
    <row r="18" spans="1:22" ht="50.25" customHeight="1" x14ac:dyDescent="0.2">
      <c r="A18" s="351"/>
      <c r="B18" s="337"/>
      <c r="C18" s="337"/>
      <c r="D18" s="351"/>
      <c r="E18" s="352"/>
      <c r="F18" s="346"/>
      <c r="G18" s="346"/>
      <c r="H18" s="353" t="s">
        <v>9</v>
      </c>
      <c r="I18" s="354" t="s">
        <v>26</v>
      </c>
      <c r="J18" s="353" t="s">
        <v>9</v>
      </c>
      <c r="K18" s="353" t="s">
        <v>26</v>
      </c>
      <c r="L18" s="353" t="s">
        <v>9</v>
      </c>
      <c r="M18" s="353" t="s">
        <v>26</v>
      </c>
      <c r="N18" s="355" t="s">
        <v>9</v>
      </c>
      <c r="O18" s="355" t="s">
        <v>26</v>
      </c>
      <c r="P18" s="355" t="s">
        <v>9</v>
      </c>
      <c r="Q18" s="355" t="s">
        <v>26</v>
      </c>
      <c r="R18" s="346"/>
      <c r="S18" s="346"/>
      <c r="T18" s="356" t="s">
        <v>830</v>
      </c>
      <c r="U18" s="356" t="s">
        <v>8</v>
      </c>
      <c r="V18" s="351"/>
    </row>
    <row r="19" spans="1:22" ht="20.25" customHeight="1" x14ac:dyDescent="0.2">
      <c r="A19" s="353">
        <v>1</v>
      </c>
      <c r="B19" s="353">
        <f>A19+1</f>
        <v>2</v>
      </c>
      <c r="C19" s="353">
        <f t="shared" ref="C19:V19" si="0">B19+1</f>
        <v>3</v>
      </c>
      <c r="D19" s="353">
        <f t="shared" si="0"/>
        <v>4</v>
      </c>
      <c r="E19" s="353">
        <f t="shared" si="0"/>
        <v>5</v>
      </c>
      <c r="F19" s="353">
        <f t="shared" si="0"/>
        <v>6</v>
      </c>
      <c r="G19" s="353">
        <f t="shared" si="0"/>
        <v>7</v>
      </c>
      <c r="H19" s="353">
        <f t="shared" si="0"/>
        <v>8</v>
      </c>
      <c r="I19" s="357">
        <f>H19+1</f>
        <v>9</v>
      </c>
      <c r="J19" s="353">
        <f t="shared" si="0"/>
        <v>10</v>
      </c>
      <c r="K19" s="353">
        <f t="shared" si="0"/>
        <v>11</v>
      </c>
      <c r="L19" s="353">
        <f t="shared" si="0"/>
        <v>12</v>
      </c>
      <c r="M19" s="353">
        <f t="shared" si="0"/>
        <v>13</v>
      </c>
      <c r="N19" s="353">
        <f t="shared" si="0"/>
        <v>14</v>
      </c>
      <c r="O19" s="353">
        <f t="shared" si="0"/>
        <v>15</v>
      </c>
      <c r="P19" s="353">
        <f t="shared" si="0"/>
        <v>16</v>
      </c>
      <c r="Q19" s="353">
        <f t="shared" si="0"/>
        <v>17</v>
      </c>
      <c r="R19" s="353">
        <f t="shared" si="0"/>
        <v>18</v>
      </c>
      <c r="S19" s="353">
        <f t="shared" si="0"/>
        <v>19</v>
      </c>
      <c r="T19" s="353">
        <f t="shared" si="0"/>
        <v>20</v>
      </c>
      <c r="U19" s="353">
        <f t="shared" si="0"/>
        <v>21</v>
      </c>
      <c r="V19" s="353">
        <f t="shared" si="0"/>
        <v>22</v>
      </c>
    </row>
    <row r="20" spans="1:22" ht="16.5" customHeight="1" x14ac:dyDescent="0.2">
      <c r="A20" s="358" t="s">
        <v>859</v>
      </c>
      <c r="B20" s="359" t="s">
        <v>84</v>
      </c>
      <c r="C20" s="358" t="s">
        <v>835</v>
      </c>
      <c r="D20" s="360">
        <f>SUM(D21:D24)</f>
        <v>4474.1881492200009</v>
      </c>
      <c r="E20" s="360">
        <f t="shared" ref="E20:R20" si="1">SUM(E21:E24)</f>
        <v>0</v>
      </c>
      <c r="F20" s="360">
        <f t="shared" si="1"/>
        <v>0</v>
      </c>
      <c r="G20" s="360">
        <f t="shared" si="1"/>
        <v>225.250418783333</v>
      </c>
      <c r="H20" s="360">
        <f t="shared" si="1"/>
        <v>225.250418783333</v>
      </c>
      <c r="I20" s="360">
        <f t="shared" si="1"/>
        <v>1.39007426</v>
      </c>
      <c r="J20" s="360">
        <f t="shared" si="1"/>
        <v>9.1085572100000007</v>
      </c>
      <c r="K20" s="360">
        <f t="shared" si="1"/>
        <v>1.39007426</v>
      </c>
      <c r="L20" s="360">
        <f t="shared" si="1"/>
        <v>72.503171803333004</v>
      </c>
      <c r="M20" s="360">
        <f t="shared" si="1"/>
        <v>0</v>
      </c>
      <c r="N20" s="360">
        <f t="shared" si="1"/>
        <v>98.987974560000026</v>
      </c>
      <c r="O20" s="360">
        <f t="shared" si="1"/>
        <v>0</v>
      </c>
      <c r="P20" s="360">
        <f t="shared" si="1"/>
        <v>44.650715210000001</v>
      </c>
      <c r="Q20" s="360">
        <f t="shared" si="1"/>
        <v>0</v>
      </c>
      <c r="R20" s="360">
        <f t="shared" si="1"/>
        <v>0</v>
      </c>
      <c r="S20" s="360">
        <f t="shared" ref="S20:S23" si="2">G20-I20</f>
        <v>223.860344523333</v>
      </c>
      <c r="T20" s="360">
        <f>K20-J20</f>
        <v>-7.7184829500000003</v>
      </c>
      <c r="U20" s="208">
        <f>T20/J20</f>
        <v>-0.84738809583653041</v>
      </c>
      <c r="V20" s="361" t="s">
        <v>879</v>
      </c>
    </row>
    <row r="21" spans="1:22" ht="12.75" customHeight="1" x14ac:dyDescent="0.2">
      <c r="A21" s="358" t="s">
        <v>836</v>
      </c>
      <c r="B21" s="359" t="s">
        <v>837</v>
      </c>
      <c r="C21" s="358"/>
      <c r="D21" s="360">
        <f>D26</f>
        <v>0</v>
      </c>
      <c r="E21" s="360">
        <f t="shared" ref="E21:R21" si="3">E26</f>
        <v>0</v>
      </c>
      <c r="F21" s="360">
        <f t="shared" si="3"/>
        <v>0</v>
      </c>
      <c r="G21" s="360">
        <f>H21</f>
        <v>24.467580000000002</v>
      </c>
      <c r="H21" s="360">
        <f>J21+L21+N21+P21</f>
        <v>24.467580000000002</v>
      </c>
      <c r="I21" s="360">
        <f t="shared" si="3"/>
        <v>0</v>
      </c>
      <c r="J21" s="360">
        <v>6.1168950000000004</v>
      </c>
      <c r="K21" s="360">
        <f t="shared" si="3"/>
        <v>0</v>
      </c>
      <c r="L21" s="360">
        <v>6.1168950000000004</v>
      </c>
      <c r="M21" s="360">
        <f t="shared" si="3"/>
        <v>0</v>
      </c>
      <c r="N21" s="360">
        <v>6.1168950000000004</v>
      </c>
      <c r="O21" s="360">
        <f t="shared" si="3"/>
        <v>0</v>
      </c>
      <c r="P21" s="360">
        <v>6.1168950000000004</v>
      </c>
      <c r="Q21" s="360">
        <f t="shared" si="3"/>
        <v>0</v>
      </c>
      <c r="R21" s="360">
        <f t="shared" si="3"/>
        <v>0</v>
      </c>
      <c r="S21" s="360">
        <f t="shared" si="2"/>
        <v>24.467580000000002</v>
      </c>
      <c r="T21" s="360">
        <f t="shared" ref="T21:T82" si="4">K21-J21</f>
        <v>-6.1168950000000004</v>
      </c>
      <c r="U21" s="208">
        <f t="shared" ref="U21:U82" si="5">T21/J21</f>
        <v>-1</v>
      </c>
      <c r="V21" s="362"/>
    </row>
    <row r="22" spans="1:22" ht="15.75" customHeight="1" x14ac:dyDescent="0.2">
      <c r="A22" s="358" t="s">
        <v>838</v>
      </c>
      <c r="B22" s="359" t="s">
        <v>839</v>
      </c>
      <c r="C22" s="358" t="s">
        <v>835</v>
      </c>
      <c r="D22" s="360">
        <f>D31</f>
        <v>4468.4290943500009</v>
      </c>
      <c r="E22" s="360">
        <f t="shared" ref="E22:R22" si="6">E31</f>
        <v>0</v>
      </c>
      <c r="F22" s="360">
        <f t="shared" si="6"/>
        <v>0</v>
      </c>
      <c r="G22" s="360">
        <f t="shared" si="6"/>
        <v>109.78259667999998</v>
      </c>
      <c r="H22" s="360">
        <f t="shared" si="6"/>
        <v>109.78259667999998</v>
      </c>
      <c r="I22" s="360">
        <f t="shared" si="6"/>
        <v>1.39007426</v>
      </c>
      <c r="J22" s="360">
        <f t="shared" si="6"/>
        <v>2.9916622099999999</v>
      </c>
      <c r="K22" s="360">
        <f t="shared" si="6"/>
        <v>1.39007426</v>
      </c>
      <c r="L22" s="360">
        <f t="shared" si="6"/>
        <v>29.316056890000002</v>
      </c>
      <c r="M22" s="360">
        <f t="shared" si="6"/>
        <v>0</v>
      </c>
      <c r="N22" s="360">
        <f t="shared" si="6"/>
        <v>60.688078370000007</v>
      </c>
      <c r="O22" s="360">
        <f t="shared" si="6"/>
        <v>0</v>
      </c>
      <c r="P22" s="360">
        <f t="shared" si="6"/>
        <v>16.786799210000002</v>
      </c>
      <c r="Q22" s="360">
        <f t="shared" si="6"/>
        <v>0</v>
      </c>
      <c r="R22" s="360">
        <f t="shared" si="6"/>
        <v>0</v>
      </c>
      <c r="S22" s="360">
        <f t="shared" si="2"/>
        <v>108.39252241999998</v>
      </c>
      <c r="T22" s="360">
        <f t="shared" si="4"/>
        <v>-1.6015879499999999</v>
      </c>
      <c r="U22" s="208">
        <f t="shared" si="5"/>
        <v>-0.53535053009878408</v>
      </c>
      <c r="V22" s="361" t="s">
        <v>879</v>
      </c>
    </row>
    <row r="23" spans="1:22" ht="16.5" customHeight="1" x14ac:dyDescent="0.2">
      <c r="A23" s="358" t="s">
        <v>840</v>
      </c>
      <c r="B23" s="359" t="s">
        <v>841</v>
      </c>
      <c r="C23" s="358" t="s">
        <v>835</v>
      </c>
      <c r="D23" s="360">
        <f>D82</f>
        <v>5.7590548700000008</v>
      </c>
      <c r="E23" s="360">
        <f t="shared" ref="E23:R23" si="7">E82</f>
        <v>0</v>
      </c>
      <c r="F23" s="360">
        <f t="shared" si="7"/>
        <v>0</v>
      </c>
      <c r="G23" s="360">
        <f t="shared" si="7"/>
        <v>46.72750777000001</v>
      </c>
      <c r="H23" s="360">
        <f t="shared" si="7"/>
        <v>46.72750777000001</v>
      </c>
      <c r="I23" s="360">
        <f t="shared" si="7"/>
        <v>0</v>
      </c>
      <c r="J23" s="360">
        <f t="shared" si="7"/>
        <v>0</v>
      </c>
      <c r="K23" s="360">
        <f t="shared" si="7"/>
        <v>0</v>
      </c>
      <c r="L23" s="360">
        <f t="shared" si="7"/>
        <v>3.6510865799999999</v>
      </c>
      <c r="M23" s="360">
        <f t="shared" si="7"/>
        <v>0</v>
      </c>
      <c r="N23" s="360">
        <f t="shared" si="7"/>
        <v>29.459400190000004</v>
      </c>
      <c r="O23" s="360">
        <f t="shared" si="7"/>
        <v>0</v>
      </c>
      <c r="P23" s="360">
        <f t="shared" si="7"/>
        <v>13.617021000000001</v>
      </c>
      <c r="Q23" s="360">
        <f t="shared" si="7"/>
        <v>0</v>
      </c>
      <c r="R23" s="360">
        <f t="shared" si="7"/>
        <v>0</v>
      </c>
      <c r="S23" s="360">
        <f t="shared" si="2"/>
        <v>46.72750777000001</v>
      </c>
      <c r="T23" s="360">
        <f t="shared" si="4"/>
        <v>0</v>
      </c>
      <c r="U23" s="208" t="e">
        <f t="shared" si="5"/>
        <v>#DIV/0!</v>
      </c>
      <c r="V23" s="362"/>
    </row>
    <row r="24" spans="1:22" ht="15.75" customHeight="1" x14ac:dyDescent="0.2">
      <c r="A24" s="358" t="s">
        <v>842</v>
      </c>
      <c r="B24" s="359" t="s">
        <v>843</v>
      </c>
      <c r="C24" s="358" t="s">
        <v>835</v>
      </c>
      <c r="D24" s="360">
        <f>D96</f>
        <v>0</v>
      </c>
      <c r="E24" s="360">
        <f t="shared" ref="E24:S24" si="8">E96</f>
        <v>0</v>
      </c>
      <c r="F24" s="360">
        <f t="shared" si="8"/>
        <v>0</v>
      </c>
      <c r="G24" s="360">
        <f t="shared" si="8"/>
        <v>44.272734333332998</v>
      </c>
      <c r="H24" s="360">
        <f t="shared" si="8"/>
        <v>44.272734333332998</v>
      </c>
      <c r="I24" s="360">
        <f t="shared" si="8"/>
        <v>0</v>
      </c>
      <c r="J24" s="360">
        <f t="shared" si="8"/>
        <v>0</v>
      </c>
      <c r="K24" s="360">
        <f t="shared" si="8"/>
        <v>0</v>
      </c>
      <c r="L24" s="360">
        <f t="shared" si="8"/>
        <v>33.419133333333008</v>
      </c>
      <c r="M24" s="360">
        <f t="shared" si="8"/>
        <v>0</v>
      </c>
      <c r="N24" s="360">
        <f t="shared" si="8"/>
        <v>2.7236009999999999</v>
      </c>
      <c r="O24" s="360">
        <f t="shared" si="8"/>
        <v>0</v>
      </c>
      <c r="P24" s="360">
        <f t="shared" si="8"/>
        <v>8.129999999999999</v>
      </c>
      <c r="Q24" s="360">
        <f t="shared" si="8"/>
        <v>0</v>
      </c>
      <c r="R24" s="360">
        <f t="shared" si="8"/>
        <v>0</v>
      </c>
      <c r="S24" s="360">
        <f t="shared" si="8"/>
        <v>0</v>
      </c>
      <c r="T24" s="360">
        <f t="shared" si="4"/>
        <v>0</v>
      </c>
      <c r="U24" s="360" t="e">
        <f t="shared" si="5"/>
        <v>#DIV/0!</v>
      </c>
      <c r="V24" s="362"/>
    </row>
    <row r="25" spans="1:22" ht="15.75" customHeight="1" x14ac:dyDescent="0.2">
      <c r="A25" s="358">
        <v>1</v>
      </c>
      <c r="B25" s="359" t="s">
        <v>860</v>
      </c>
      <c r="C25" s="358"/>
      <c r="D25" s="360"/>
      <c r="E25" s="363"/>
      <c r="F25" s="364"/>
      <c r="G25" s="365"/>
      <c r="H25" s="360"/>
      <c r="I25" s="366"/>
      <c r="J25" s="366"/>
      <c r="K25" s="366"/>
      <c r="L25" s="366"/>
      <c r="M25" s="366"/>
      <c r="N25" s="366"/>
      <c r="O25" s="366"/>
      <c r="P25" s="366"/>
      <c r="Q25" s="366"/>
      <c r="R25" s="362"/>
      <c r="S25" s="362"/>
      <c r="T25" s="363">
        <f t="shared" si="4"/>
        <v>0</v>
      </c>
      <c r="U25" s="367" t="e">
        <f t="shared" si="5"/>
        <v>#DIV/0!</v>
      </c>
      <c r="V25" s="362"/>
    </row>
    <row r="26" spans="1:22" ht="14.25" customHeight="1" x14ac:dyDescent="0.2">
      <c r="A26" s="358" t="s">
        <v>90</v>
      </c>
      <c r="B26" s="359" t="s">
        <v>844</v>
      </c>
      <c r="C26" s="358" t="s">
        <v>835</v>
      </c>
      <c r="D26" s="360">
        <v>0</v>
      </c>
      <c r="E26" s="360">
        <v>0</v>
      </c>
      <c r="F26" s="360">
        <v>0</v>
      </c>
      <c r="G26" s="360">
        <v>0</v>
      </c>
      <c r="H26" s="360">
        <v>0</v>
      </c>
      <c r="I26" s="360">
        <v>0</v>
      </c>
      <c r="J26" s="360">
        <v>0</v>
      </c>
      <c r="K26" s="360">
        <v>0</v>
      </c>
      <c r="L26" s="360">
        <v>0</v>
      </c>
      <c r="M26" s="360">
        <v>0</v>
      </c>
      <c r="N26" s="360">
        <v>0</v>
      </c>
      <c r="O26" s="360">
        <v>0</v>
      </c>
      <c r="P26" s="360">
        <v>0</v>
      </c>
      <c r="Q26" s="360">
        <v>0</v>
      </c>
      <c r="R26" s="360">
        <v>0</v>
      </c>
      <c r="S26" s="360">
        <v>0</v>
      </c>
      <c r="T26" s="360">
        <f t="shared" si="4"/>
        <v>0</v>
      </c>
      <c r="U26" s="360" t="e">
        <f t="shared" si="5"/>
        <v>#DIV/0!</v>
      </c>
      <c r="V26" s="362"/>
    </row>
    <row r="27" spans="1:22" ht="19.5" customHeight="1" x14ac:dyDescent="0.2">
      <c r="A27" s="358" t="s">
        <v>92</v>
      </c>
      <c r="B27" s="359" t="s">
        <v>845</v>
      </c>
      <c r="C27" s="358" t="s">
        <v>835</v>
      </c>
      <c r="D27" s="368">
        <v>0</v>
      </c>
      <c r="E27" s="368">
        <v>0</v>
      </c>
      <c r="F27" s="368">
        <v>0</v>
      </c>
      <c r="G27" s="368">
        <v>0</v>
      </c>
      <c r="H27" s="368">
        <v>0</v>
      </c>
      <c r="I27" s="368">
        <v>0</v>
      </c>
      <c r="J27" s="368">
        <v>0</v>
      </c>
      <c r="K27" s="368">
        <v>0</v>
      </c>
      <c r="L27" s="368">
        <v>0</v>
      </c>
      <c r="M27" s="368">
        <v>0</v>
      </c>
      <c r="N27" s="368">
        <v>0</v>
      </c>
      <c r="O27" s="368">
        <v>0</v>
      </c>
      <c r="P27" s="368">
        <v>0</v>
      </c>
      <c r="Q27" s="368">
        <v>0</v>
      </c>
      <c r="R27" s="368">
        <v>0</v>
      </c>
      <c r="S27" s="368">
        <v>0</v>
      </c>
      <c r="T27" s="368">
        <f t="shared" si="4"/>
        <v>0</v>
      </c>
      <c r="U27" s="368" t="e">
        <f t="shared" si="5"/>
        <v>#DIV/0!</v>
      </c>
      <c r="V27" s="362"/>
    </row>
    <row r="28" spans="1:22" ht="21.75" customHeight="1" x14ac:dyDescent="0.2">
      <c r="A28" s="358" t="s">
        <v>93</v>
      </c>
      <c r="B28" s="359" t="s">
        <v>846</v>
      </c>
      <c r="C28" s="358" t="s">
        <v>835</v>
      </c>
      <c r="D28" s="360">
        <v>0</v>
      </c>
      <c r="E28" s="360">
        <v>0</v>
      </c>
      <c r="F28" s="360">
        <v>0</v>
      </c>
      <c r="G28" s="360">
        <v>0</v>
      </c>
      <c r="H28" s="360">
        <v>0</v>
      </c>
      <c r="I28" s="360">
        <v>0</v>
      </c>
      <c r="J28" s="360">
        <v>0</v>
      </c>
      <c r="K28" s="360">
        <v>0</v>
      </c>
      <c r="L28" s="360">
        <v>0</v>
      </c>
      <c r="M28" s="360">
        <v>0</v>
      </c>
      <c r="N28" s="360">
        <v>0</v>
      </c>
      <c r="O28" s="360">
        <v>0</v>
      </c>
      <c r="P28" s="360">
        <v>0</v>
      </c>
      <c r="Q28" s="360">
        <v>0</v>
      </c>
      <c r="R28" s="360">
        <v>0</v>
      </c>
      <c r="S28" s="360">
        <v>0</v>
      </c>
      <c r="T28" s="360">
        <f t="shared" si="4"/>
        <v>0</v>
      </c>
      <c r="U28" s="360" t="e">
        <f t="shared" si="5"/>
        <v>#DIV/0!</v>
      </c>
      <c r="V28" s="362"/>
    </row>
    <row r="29" spans="1:22" ht="24.75" customHeight="1" x14ac:dyDescent="0.2">
      <c r="A29" s="358" t="s">
        <v>95</v>
      </c>
      <c r="B29" s="359" t="s">
        <v>847</v>
      </c>
      <c r="C29" s="358" t="s">
        <v>835</v>
      </c>
      <c r="D29" s="360">
        <v>0</v>
      </c>
      <c r="E29" s="360">
        <v>0</v>
      </c>
      <c r="F29" s="360">
        <v>0</v>
      </c>
      <c r="G29" s="360">
        <v>0</v>
      </c>
      <c r="H29" s="360">
        <v>0</v>
      </c>
      <c r="I29" s="360">
        <v>0</v>
      </c>
      <c r="J29" s="360">
        <v>0</v>
      </c>
      <c r="K29" s="360">
        <v>0</v>
      </c>
      <c r="L29" s="360">
        <v>0</v>
      </c>
      <c r="M29" s="360">
        <v>0</v>
      </c>
      <c r="N29" s="360">
        <v>0</v>
      </c>
      <c r="O29" s="360">
        <v>0</v>
      </c>
      <c r="P29" s="360">
        <v>0</v>
      </c>
      <c r="Q29" s="360">
        <v>0</v>
      </c>
      <c r="R29" s="360">
        <v>0</v>
      </c>
      <c r="S29" s="360">
        <v>0</v>
      </c>
      <c r="T29" s="360">
        <f t="shared" si="4"/>
        <v>0</v>
      </c>
      <c r="U29" s="360" t="e">
        <f t="shared" si="5"/>
        <v>#DIV/0!</v>
      </c>
      <c r="V29" s="362"/>
    </row>
    <row r="30" spans="1:22" ht="24.75" customHeight="1" x14ac:dyDescent="0.2">
      <c r="A30" s="358" t="s">
        <v>97</v>
      </c>
      <c r="B30" s="359" t="s">
        <v>848</v>
      </c>
      <c r="C30" s="358" t="s">
        <v>835</v>
      </c>
      <c r="D30" s="360">
        <v>0</v>
      </c>
      <c r="E30" s="360">
        <v>0</v>
      </c>
      <c r="F30" s="360">
        <v>0</v>
      </c>
      <c r="G30" s="360">
        <v>0</v>
      </c>
      <c r="H30" s="360">
        <v>0</v>
      </c>
      <c r="I30" s="360">
        <v>0</v>
      </c>
      <c r="J30" s="360">
        <v>0</v>
      </c>
      <c r="K30" s="360">
        <v>0</v>
      </c>
      <c r="L30" s="360">
        <v>0</v>
      </c>
      <c r="M30" s="360">
        <v>0</v>
      </c>
      <c r="N30" s="360">
        <v>0</v>
      </c>
      <c r="O30" s="360">
        <v>0</v>
      </c>
      <c r="P30" s="360">
        <v>0</v>
      </c>
      <c r="Q30" s="360">
        <v>0</v>
      </c>
      <c r="R30" s="360">
        <v>0</v>
      </c>
      <c r="S30" s="360">
        <v>0</v>
      </c>
      <c r="T30" s="360">
        <f t="shared" si="4"/>
        <v>0</v>
      </c>
      <c r="U30" s="360" t="e">
        <f t="shared" si="5"/>
        <v>#DIV/0!</v>
      </c>
      <c r="V30" s="361"/>
    </row>
    <row r="31" spans="1:22" ht="16.5" customHeight="1" x14ac:dyDescent="0.2">
      <c r="A31" s="358" t="s">
        <v>108</v>
      </c>
      <c r="B31" s="359" t="s">
        <v>849</v>
      </c>
      <c r="C31" s="358" t="s">
        <v>835</v>
      </c>
      <c r="D31" s="369">
        <f>D32+D64+D75</f>
        <v>4468.4290943500009</v>
      </c>
      <c r="E31" s="369">
        <f t="shared" ref="E31:Q31" si="9">E32+E64+E75</f>
        <v>0</v>
      </c>
      <c r="F31" s="369">
        <f t="shared" si="9"/>
        <v>0</v>
      </c>
      <c r="G31" s="369">
        <f t="shared" si="9"/>
        <v>109.78259667999998</v>
      </c>
      <c r="H31" s="369">
        <f t="shared" si="9"/>
        <v>109.78259667999998</v>
      </c>
      <c r="I31" s="369">
        <f t="shared" si="9"/>
        <v>1.39007426</v>
      </c>
      <c r="J31" s="369">
        <f t="shared" si="9"/>
        <v>2.9916622099999999</v>
      </c>
      <c r="K31" s="369">
        <f t="shared" si="9"/>
        <v>1.39007426</v>
      </c>
      <c r="L31" s="369">
        <f t="shared" si="9"/>
        <v>29.316056890000002</v>
      </c>
      <c r="M31" s="369">
        <f t="shared" si="9"/>
        <v>0</v>
      </c>
      <c r="N31" s="369">
        <f t="shared" si="9"/>
        <v>60.688078370000007</v>
      </c>
      <c r="O31" s="369">
        <f t="shared" si="9"/>
        <v>0</v>
      </c>
      <c r="P31" s="369">
        <f t="shared" si="9"/>
        <v>16.786799210000002</v>
      </c>
      <c r="Q31" s="369">
        <f t="shared" si="9"/>
        <v>0</v>
      </c>
      <c r="R31" s="369">
        <v>0</v>
      </c>
      <c r="S31" s="369">
        <f>G31-I31</f>
        <v>108.39252241999998</v>
      </c>
      <c r="T31" s="369">
        <f t="shared" si="4"/>
        <v>-1.6015879499999999</v>
      </c>
      <c r="U31" s="370">
        <f t="shared" si="5"/>
        <v>-0.53535053009878408</v>
      </c>
      <c r="V31" s="361" t="s">
        <v>879</v>
      </c>
    </row>
    <row r="32" spans="1:22" ht="25.5" customHeight="1" x14ac:dyDescent="0.2">
      <c r="A32" s="358" t="s">
        <v>109</v>
      </c>
      <c r="B32" s="359" t="s">
        <v>850</v>
      </c>
      <c r="C32" s="358" t="s">
        <v>835</v>
      </c>
      <c r="D32" s="368">
        <f>D33+D62</f>
        <v>1870.6382038400013</v>
      </c>
      <c r="E32" s="368">
        <f t="shared" ref="E32:Q32" si="10">E33+E62</f>
        <v>0</v>
      </c>
      <c r="F32" s="368">
        <f t="shared" si="10"/>
        <v>0</v>
      </c>
      <c r="G32" s="368">
        <f t="shared" si="10"/>
        <v>26.745098289999987</v>
      </c>
      <c r="H32" s="368">
        <f t="shared" si="10"/>
        <v>26.745098289999987</v>
      </c>
      <c r="I32" s="368">
        <f t="shared" si="10"/>
        <v>0</v>
      </c>
      <c r="J32" s="368">
        <f t="shared" si="10"/>
        <v>0</v>
      </c>
      <c r="K32" s="368">
        <f t="shared" si="10"/>
        <v>0</v>
      </c>
      <c r="L32" s="368">
        <f t="shared" si="10"/>
        <v>9.7556774400000013</v>
      </c>
      <c r="M32" s="368">
        <f t="shared" si="10"/>
        <v>0</v>
      </c>
      <c r="N32" s="368">
        <f t="shared" si="10"/>
        <v>15.223498850000002</v>
      </c>
      <c r="O32" s="368">
        <f t="shared" si="10"/>
        <v>0</v>
      </c>
      <c r="P32" s="368">
        <f t="shared" si="10"/>
        <v>1.765922</v>
      </c>
      <c r="Q32" s="368">
        <f t="shared" si="10"/>
        <v>0</v>
      </c>
      <c r="R32" s="368">
        <v>0</v>
      </c>
      <c r="S32" s="368">
        <f>G32-I32</f>
        <v>26.745098289999987</v>
      </c>
      <c r="T32" s="368">
        <f t="shared" si="4"/>
        <v>0</v>
      </c>
      <c r="U32" s="370" t="e">
        <f t="shared" si="5"/>
        <v>#DIV/0!</v>
      </c>
      <c r="V32" s="361"/>
    </row>
    <row r="33" spans="1:22" ht="17.25" customHeight="1" x14ac:dyDescent="0.2">
      <c r="A33" s="358" t="s">
        <v>110</v>
      </c>
      <c r="B33" s="359" t="s">
        <v>851</v>
      </c>
      <c r="C33" s="358" t="s">
        <v>835</v>
      </c>
      <c r="D33" s="360">
        <f>SUM(D34:D61)</f>
        <v>1463.6340338400014</v>
      </c>
      <c r="E33" s="360">
        <f t="shared" ref="E33:Q33" si="11">SUM(E34:E61)</f>
        <v>0</v>
      </c>
      <c r="F33" s="360">
        <f t="shared" si="11"/>
        <v>0</v>
      </c>
      <c r="G33" s="360">
        <f t="shared" si="11"/>
        <v>23.868608289999987</v>
      </c>
      <c r="H33" s="360">
        <f t="shared" si="11"/>
        <v>23.868608289999987</v>
      </c>
      <c r="I33" s="360">
        <f t="shared" si="11"/>
        <v>0</v>
      </c>
      <c r="J33" s="360">
        <f t="shared" si="11"/>
        <v>0</v>
      </c>
      <c r="K33" s="360">
        <f t="shared" si="11"/>
        <v>0</v>
      </c>
      <c r="L33" s="360">
        <f t="shared" si="11"/>
        <v>9.7556774400000013</v>
      </c>
      <c r="M33" s="360">
        <f t="shared" si="11"/>
        <v>0</v>
      </c>
      <c r="N33" s="360">
        <f t="shared" si="11"/>
        <v>12.347008850000002</v>
      </c>
      <c r="O33" s="360">
        <f t="shared" si="11"/>
        <v>0</v>
      </c>
      <c r="P33" s="360">
        <f t="shared" si="11"/>
        <v>1.765922</v>
      </c>
      <c r="Q33" s="360">
        <f t="shared" si="11"/>
        <v>0</v>
      </c>
      <c r="R33" s="360">
        <v>0</v>
      </c>
      <c r="S33" s="360">
        <f>G33-I33</f>
        <v>23.868608289999987</v>
      </c>
      <c r="T33" s="360">
        <f t="shared" si="4"/>
        <v>0</v>
      </c>
      <c r="U33" s="208" t="e">
        <f t="shared" si="5"/>
        <v>#DIV/0!</v>
      </c>
      <c r="V33" s="362"/>
    </row>
    <row r="34" spans="1:22" ht="25.5" customHeight="1" x14ac:dyDescent="0.2">
      <c r="A34" s="371" t="s">
        <v>725</v>
      </c>
      <c r="B34" s="372" t="s">
        <v>882</v>
      </c>
      <c r="C34" s="371" t="s">
        <v>883</v>
      </c>
      <c r="D34" s="373">
        <v>248.67902000000001</v>
      </c>
      <c r="E34" s="373">
        <v>0</v>
      </c>
      <c r="F34" s="373"/>
      <c r="G34" s="373">
        <f>H34</f>
        <v>1.765922</v>
      </c>
      <c r="H34" s="373">
        <f>J34+L34+N34+P34</f>
        <v>1.765922</v>
      </c>
      <c r="I34" s="373">
        <f>K34+M34+O34+Q34</f>
        <v>0</v>
      </c>
      <c r="J34" s="374">
        <v>0</v>
      </c>
      <c r="K34" s="374">
        <v>0</v>
      </c>
      <c r="L34" s="374">
        <v>0</v>
      </c>
      <c r="M34" s="374">
        <v>0</v>
      </c>
      <c r="N34" s="374">
        <v>0</v>
      </c>
      <c r="O34" s="374">
        <v>0</v>
      </c>
      <c r="P34" s="373">
        <v>1.765922</v>
      </c>
      <c r="Q34" s="374">
        <v>0</v>
      </c>
      <c r="R34" s="374"/>
      <c r="S34" s="373">
        <f>G34-I34</f>
        <v>1.765922</v>
      </c>
      <c r="T34" s="373">
        <f t="shared" si="4"/>
        <v>0</v>
      </c>
      <c r="U34" s="207" t="e">
        <f t="shared" si="5"/>
        <v>#DIV/0!</v>
      </c>
      <c r="V34" s="375"/>
    </row>
    <row r="35" spans="1:22" ht="25.5" customHeight="1" x14ac:dyDescent="0.2">
      <c r="A35" s="371" t="s">
        <v>726</v>
      </c>
      <c r="B35" s="372" t="s">
        <v>884</v>
      </c>
      <c r="C35" s="371" t="s">
        <v>885</v>
      </c>
      <c r="D35" s="373">
        <v>8.0295259999999993E-2</v>
      </c>
      <c r="E35" s="373">
        <v>0</v>
      </c>
      <c r="F35" s="373"/>
      <c r="G35" s="373">
        <f t="shared" ref="G35:G63" si="12">H35</f>
        <v>0.56138385000000002</v>
      </c>
      <c r="H35" s="373">
        <f t="shared" ref="H35:H61" si="13">J35+L35+N35+P35</f>
        <v>0.56138385000000002</v>
      </c>
      <c r="I35" s="373">
        <f t="shared" ref="I35:I61" si="14">K35+M35+O35+Q35</f>
        <v>0</v>
      </c>
      <c r="J35" s="374">
        <v>0</v>
      </c>
      <c r="K35" s="374">
        <v>0</v>
      </c>
      <c r="L35" s="374">
        <v>0</v>
      </c>
      <c r="M35" s="374">
        <v>0</v>
      </c>
      <c r="N35" s="376">
        <f>0.56138385</f>
        <v>0.56138385000000002</v>
      </c>
      <c r="O35" s="374">
        <v>0</v>
      </c>
      <c r="P35" s="374">
        <v>0</v>
      </c>
      <c r="Q35" s="374">
        <v>0</v>
      </c>
      <c r="R35" s="374"/>
      <c r="S35" s="373">
        <f t="shared" ref="S35:S62" si="15">G35-I35</f>
        <v>0.56138385000000002</v>
      </c>
      <c r="T35" s="373">
        <f t="shared" si="4"/>
        <v>0</v>
      </c>
      <c r="U35" s="207" t="e">
        <f t="shared" si="5"/>
        <v>#DIV/0!</v>
      </c>
      <c r="V35" s="375"/>
    </row>
    <row r="36" spans="1:22" ht="25.5" customHeight="1" x14ac:dyDescent="0.2">
      <c r="A36" s="371" t="s">
        <v>727</v>
      </c>
      <c r="B36" s="372" t="s">
        <v>886</v>
      </c>
      <c r="C36" s="371" t="s">
        <v>887</v>
      </c>
      <c r="D36" s="373">
        <v>6.4143969999999995E-2</v>
      </c>
      <c r="E36" s="373">
        <v>0</v>
      </c>
      <c r="F36" s="373"/>
      <c r="G36" s="373">
        <f t="shared" si="12"/>
        <v>0.44142700000000001</v>
      </c>
      <c r="H36" s="373">
        <f t="shared" si="13"/>
        <v>0.44142700000000001</v>
      </c>
      <c r="I36" s="373">
        <f t="shared" si="14"/>
        <v>0</v>
      </c>
      <c r="J36" s="374">
        <v>0</v>
      </c>
      <c r="K36" s="374">
        <v>0</v>
      </c>
      <c r="L36" s="374">
        <v>0</v>
      </c>
      <c r="M36" s="374">
        <v>0</v>
      </c>
      <c r="N36" s="376">
        <f>0.441427</f>
        <v>0.44142700000000001</v>
      </c>
      <c r="O36" s="374">
        <v>0</v>
      </c>
      <c r="P36" s="374">
        <v>0</v>
      </c>
      <c r="Q36" s="374">
        <v>0</v>
      </c>
      <c r="R36" s="374"/>
      <c r="S36" s="373">
        <f t="shared" si="15"/>
        <v>0.44142700000000001</v>
      </c>
      <c r="T36" s="373">
        <f t="shared" si="4"/>
        <v>0</v>
      </c>
      <c r="U36" s="207" t="e">
        <f t="shared" si="5"/>
        <v>#DIV/0!</v>
      </c>
      <c r="V36" s="375"/>
    </row>
    <row r="37" spans="1:22" ht="25.5" customHeight="1" x14ac:dyDescent="0.2">
      <c r="A37" s="371" t="s">
        <v>888</v>
      </c>
      <c r="B37" s="372" t="s">
        <v>889</v>
      </c>
      <c r="C37" s="371" t="s">
        <v>890</v>
      </c>
      <c r="D37" s="373">
        <v>0.33967555999999999</v>
      </c>
      <c r="E37" s="373">
        <v>0</v>
      </c>
      <c r="F37" s="373"/>
      <c r="G37" s="373">
        <f t="shared" si="12"/>
        <v>2.3744160000000001</v>
      </c>
      <c r="H37" s="373">
        <f t="shared" si="13"/>
        <v>2.3744160000000001</v>
      </c>
      <c r="I37" s="373">
        <f t="shared" si="14"/>
        <v>0</v>
      </c>
      <c r="J37" s="374">
        <v>0</v>
      </c>
      <c r="K37" s="374">
        <v>0</v>
      </c>
      <c r="L37" s="374">
        <v>0</v>
      </c>
      <c r="M37" s="374">
        <v>0</v>
      </c>
      <c r="N37" s="376">
        <f>2.374416</f>
        <v>2.3744160000000001</v>
      </c>
      <c r="O37" s="374">
        <v>0</v>
      </c>
      <c r="P37" s="374">
        <v>0</v>
      </c>
      <c r="Q37" s="374">
        <v>0</v>
      </c>
      <c r="R37" s="374"/>
      <c r="S37" s="373">
        <f t="shared" si="15"/>
        <v>2.3744160000000001</v>
      </c>
      <c r="T37" s="373">
        <f t="shared" si="4"/>
        <v>0</v>
      </c>
      <c r="U37" s="207" t="e">
        <f t="shared" si="5"/>
        <v>#DIV/0!</v>
      </c>
      <c r="V37" s="375"/>
    </row>
    <row r="38" spans="1:22" ht="25.5" customHeight="1" x14ac:dyDescent="0.2">
      <c r="A38" s="371" t="s">
        <v>891</v>
      </c>
      <c r="B38" s="372" t="s">
        <v>892</v>
      </c>
      <c r="C38" s="371" t="s">
        <v>893</v>
      </c>
      <c r="D38" s="373">
        <f>249.01598+0.06869579</f>
        <v>249.08467579000001</v>
      </c>
      <c r="E38" s="373">
        <v>0</v>
      </c>
      <c r="F38" s="373"/>
      <c r="G38" s="373">
        <f t="shared" si="12"/>
        <v>2.409904</v>
      </c>
      <c r="H38" s="373">
        <f t="shared" si="13"/>
        <v>2.409904</v>
      </c>
      <c r="I38" s="373">
        <f t="shared" si="14"/>
        <v>0</v>
      </c>
      <c r="J38" s="374">
        <v>0</v>
      </c>
      <c r="K38" s="374">
        <v>0</v>
      </c>
      <c r="L38" s="374">
        <v>0</v>
      </c>
      <c r="M38" s="374">
        <v>0</v>
      </c>
      <c r="N38" s="376">
        <f>2.409904</f>
        <v>2.409904</v>
      </c>
      <c r="O38" s="374">
        <v>0</v>
      </c>
      <c r="P38" s="374">
        <v>0</v>
      </c>
      <c r="Q38" s="374">
        <v>0</v>
      </c>
      <c r="R38" s="374"/>
      <c r="S38" s="373">
        <f t="shared" si="15"/>
        <v>2.409904</v>
      </c>
      <c r="T38" s="373">
        <f t="shared" si="4"/>
        <v>0</v>
      </c>
      <c r="U38" s="207" t="e">
        <f t="shared" si="5"/>
        <v>#DIV/0!</v>
      </c>
      <c r="V38" s="375"/>
    </row>
    <row r="39" spans="1:22" ht="25.5" customHeight="1" x14ac:dyDescent="0.2">
      <c r="A39" s="371" t="s">
        <v>894</v>
      </c>
      <c r="B39" s="372" t="s">
        <v>895</v>
      </c>
      <c r="C39" s="371" t="s">
        <v>896</v>
      </c>
      <c r="D39" s="373">
        <v>620.47409000000005</v>
      </c>
      <c r="E39" s="373">
        <v>0</v>
      </c>
      <c r="F39" s="373"/>
      <c r="G39" s="373">
        <f t="shared" si="12"/>
        <v>4.1499740000000003</v>
      </c>
      <c r="H39" s="373">
        <f t="shared" si="13"/>
        <v>4.1499740000000003</v>
      </c>
      <c r="I39" s="373">
        <f t="shared" si="14"/>
        <v>0</v>
      </c>
      <c r="J39" s="374">
        <v>0</v>
      </c>
      <c r="K39" s="374">
        <v>0</v>
      </c>
      <c r="L39" s="374">
        <v>0</v>
      </c>
      <c r="M39" s="374">
        <v>0</v>
      </c>
      <c r="N39" s="376">
        <f>4.149974</f>
        <v>4.1499740000000003</v>
      </c>
      <c r="O39" s="374">
        <v>0</v>
      </c>
      <c r="P39" s="374">
        <v>0</v>
      </c>
      <c r="Q39" s="374">
        <v>0</v>
      </c>
      <c r="R39" s="374"/>
      <c r="S39" s="373">
        <f t="shared" si="15"/>
        <v>4.1499740000000003</v>
      </c>
      <c r="T39" s="373">
        <f t="shared" si="4"/>
        <v>0</v>
      </c>
      <c r="U39" s="207" t="e">
        <f t="shared" si="5"/>
        <v>#DIV/0!</v>
      </c>
      <c r="V39" s="375"/>
    </row>
    <row r="40" spans="1:22" ht="25.5" customHeight="1" x14ac:dyDescent="0.2">
      <c r="A40" s="371" t="s">
        <v>897</v>
      </c>
      <c r="B40" s="372" t="s">
        <v>898</v>
      </c>
      <c r="C40" s="371" t="s">
        <v>899</v>
      </c>
      <c r="D40" s="373">
        <v>343.43117000000001</v>
      </c>
      <c r="E40" s="373">
        <v>0</v>
      </c>
      <c r="F40" s="373"/>
      <c r="G40" s="373">
        <f t="shared" si="12"/>
        <v>2.409904</v>
      </c>
      <c r="H40" s="373">
        <f t="shared" si="13"/>
        <v>2.409904</v>
      </c>
      <c r="I40" s="373">
        <f t="shared" si="14"/>
        <v>0</v>
      </c>
      <c r="J40" s="374">
        <v>0</v>
      </c>
      <c r="K40" s="374">
        <v>0</v>
      </c>
      <c r="L40" s="374">
        <v>0</v>
      </c>
      <c r="M40" s="374">
        <v>0</v>
      </c>
      <c r="N40" s="376">
        <f>2.409904</f>
        <v>2.409904</v>
      </c>
      <c r="O40" s="374">
        <v>0</v>
      </c>
      <c r="P40" s="374">
        <v>0</v>
      </c>
      <c r="Q40" s="374">
        <v>0</v>
      </c>
      <c r="R40" s="374"/>
      <c r="S40" s="373">
        <f t="shared" si="15"/>
        <v>2.409904</v>
      </c>
      <c r="T40" s="373">
        <f t="shared" si="4"/>
        <v>0</v>
      </c>
      <c r="U40" s="207" t="e">
        <f t="shared" si="5"/>
        <v>#DIV/0!</v>
      </c>
      <c r="V40" s="375"/>
    </row>
    <row r="41" spans="1:22" ht="25.5" customHeight="1" x14ac:dyDescent="0.2">
      <c r="A41" s="371" t="s">
        <v>900</v>
      </c>
      <c r="B41" s="372" t="s">
        <v>901</v>
      </c>
      <c r="C41" s="371" t="s">
        <v>902</v>
      </c>
      <c r="D41" s="373">
        <v>6.9230299999999995E-2</v>
      </c>
      <c r="E41" s="373">
        <v>0</v>
      </c>
      <c r="F41" s="373"/>
      <c r="G41" s="373">
        <f t="shared" si="12"/>
        <v>0.45678906000000002</v>
      </c>
      <c r="H41" s="373">
        <f t="shared" si="13"/>
        <v>0.45678906000000002</v>
      </c>
      <c r="I41" s="373">
        <f t="shared" si="14"/>
        <v>0</v>
      </c>
      <c r="J41" s="374">
        <v>0</v>
      </c>
      <c r="K41" s="374">
        <v>0</v>
      </c>
      <c r="L41" s="376">
        <f>0.45678906</f>
        <v>0.45678906000000002</v>
      </c>
      <c r="M41" s="374">
        <v>0</v>
      </c>
      <c r="N41" s="374">
        <v>0</v>
      </c>
      <c r="O41" s="374">
        <v>0</v>
      </c>
      <c r="P41" s="374">
        <v>0</v>
      </c>
      <c r="Q41" s="374">
        <v>0</v>
      </c>
      <c r="R41" s="374"/>
      <c r="S41" s="373">
        <f t="shared" si="15"/>
        <v>0.45678906000000002</v>
      </c>
      <c r="T41" s="373">
        <f t="shared" si="4"/>
        <v>0</v>
      </c>
      <c r="U41" s="207" t="e">
        <f t="shared" si="5"/>
        <v>#DIV/0!</v>
      </c>
      <c r="V41" s="375"/>
    </row>
    <row r="42" spans="1:22" ht="25.5" customHeight="1" x14ac:dyDescent="0.2">
      <c r="A42" s="371" t="s">
        <v>903</v>
      </c>
      <c r="B42" s="372" t="s">
        <v>904</v>
      </c>
      <c r="C42" s="371" t="s">
        <v>905</v>
      </c>
      <c r="D42" s="373">
        <v>5.1353080000000002E-2</v>
      </c>
      <c r="E42" s="373">
        <v>0</v>
      </c>
      <c r="F42" s="373"/>
      <c r="G42" s="373">
        <f t="shared" si="12"/>
        <v>0.33761978999999998</v>
      </c>
      <c r="H42" s="373">
        <f t="shared" si="13"/>
        <v>0.33761978999999998</v>
      </c>
      <c r="I42" s="373">
        <f t="shared" si="14"/>
        <v>0</v>
      </c>
      <c r="J42" s="374">
        <v>0</v>
      </c>
      <c r="K42" s="374">
        <v>0</v>
      </c>
      <c r="L42" s="376">
        <f>0.33761979</f>
        <v>0.33761978999999998</v>
      </c>
      <c r="M42" s="374">
        <v>0</v>
      </c>
      <c r="N42" s="374">
        <v>0</v>
      </c>
      <c r="O42" s="374">
        <v>0</v>
      </c>
      <c r="P42" s="374">
        <v>0</v>
      </c>
      <c r="Q42" s="374">
        <v>0</v>
      </c>
      <c r="R42" s="374"/>
      <c r="S42" s="373">
        <f t="shared" si="15"/>
        <v>0.33761978999999998</v>
      </c>
      <c r="T42" s="373">
        <f t="shared" si="4"/>
        <v>0</v>
      </c>
      <c r="U42" s="207" t="e">
        <f t="shared" si="5"/>
        <v>#DIV/0!</v>
      </c>
      <c r="V42" s="375"/>
    </row>
    <row r="43" spans="1:22" ht="25.5" customHeight="1" x14ac:dyDescent="0.2">
      <c r="A43" s="371" t="s">
        <v>906</v>
      </c>
      <c r="B43" s="372" t="s">
        <v>907</v>
      </c>
      <c r="C43" s="371" t="s">
        <v>908</v>
      </c>
      <c r="D43" s="373">
        <v>6.9230299999999995E-2</v>
      </c>
      <c r="E43" s="373">
        <v>0</v>
      </c>
      <c r="F43" s="373"/>
      <c r="G43" s="373">
        <f t="shared" si="12"/>
        <v>0.45678906000000002</v>
      </c>
      <c r="H43" s="373">
        <f t="shared" si="13"/>
        <v>0.45678906000000002</v>
      </c>
      <c r="I43" s="373">
        <f t="shared" si="14"/>
        <v>0</v>
      </c>
      <c r="J43" s="374">
        <v>0</v>
      </c>
      <c r="K43" s="374">
        <v>0</v>
      </c>
      <c r="L43" s="376">
        <f>0.45678906</f>
        <v>0.45678906000000002</v>
      </c>
      <c r="M43" s="374">
        <v>0</v>
      </c>
      <c r="N43" s="374">
        <v>0</v>
      </c>
      <c r="O43" s="374">
        <v>0</v>
      </c>
      <c r="P43" s="374">
        <v>0</v>
      </c>
      <c r="Q43" s="374">
        <v>0</v>
      </c>
      <c r="R43" s="374"/>
      <c r="S43" s="373">
        <f t="shared" si="15"/>
        <v>0.45678906000000002</v>
      </c>
      <c r="T43" s="373">
        <f t="shared" si="4"/>
        <v>0</v>
      </c>
      <c r="U43" s="207" t="e">
        <f t="shared" si="5"/>
        <v>#DIV/0!</v>
      </c>
      <c r="V43" s="375"/>
    </row>
    <row r="44" spans="1:22" ht="25.5" customHeight="1" x14ac:dyDescent="0.2">
      <c r="A44" s="371" t="s">
        <v>909</v>
      </c>
      <c r="B44" s="372" t="s">
        <v>910</v>
      </c>
      <c r="C44" s="371" t="s">
        <v>911</v>
      </c>
      <c r="D44" s="373">
        <v>5.1353080000000002E-2</v>
      </c>
      <c r="E44" s="373">
        <v>0</v>
      </c>
      <c r="F44" s="373"/>
      <c r="G44" s="373">
        <f t="shared" si="12"/>
        <v>0.33761978999999998</v>
      </c>
      <c r="H44" s="373">
        <f t="shared" si="13"/>
        <v>0.33761978999999998</v>
      </c>
      <c r="I44" s="373">
        <f t="shared" si="14"/>
        <v>0</v>
      </c>
      <c r="J44" s="374">
        <v>0</v>
      </c>
      <c r="K44" s="374">
        <v>0</v>
      </c>
      <c r="L44" s="376">
        <f>0.33761979</f>
        <v>0.33761978999999998</v>
      </c>
      <c r="M44" s="374">
        <v>0</v>
      </c>
      <c r="N44" s="374">
        <v>0</v>
      </c>
      <c r="O44" s="374">
        <v>0</v>
      </c>
      <c r="P44" s="374">
        <v>0</v>
      </c>
      <c r="Q44" s="374">
        <v>0</v>
      </c>
      <c r="R44" s="374"/>
      <c r="S44" s="373">
        <f t="shared" si="15"/>
        <v>0.33761978999999998</v>
      </c>
      <c r="T44" s="373">
        <f t="shared" si="4"/>
        <v>0</v>
      </c>
      <c r="U44" s="207" t="e">
        <f t="shared" si="5"/>
        <v>#DIV/0!</v>
      </c>
      <c r="V44" s="375"/>
    </row>
    <row r="45" spans="1:22" ht="25.5" customHeight="1" x14ac:dyDescent="0.2">
      <c r="A45" s="371" t="s">
        <v>912</v>
      </c>
      <c r="B45" s="372" t="s">
        <v>913</v>
      </c>
      <c r="C45" s="371" t="s">
        <v>914</v>
      </c>
      <c r="D45" s="373">
        <v>6.9230299999999995E-2</v>
      </c>
      <c r="E45" s="373">
        <v>0</v>
      </c>
      <c r="F45" s="373"/>
      <c r="G45" s="373">
        <f t="shared" si="12"/>
        <v>0.45678906000000002</v>
      </c>
      <c r="H45" s="373">
        <f t="shared" si="13"/>
        <v>0.45678906000000002</v>
      </c>
      <c r="I45" s="373">
        <f t="shared" si="14"/>
        <v>0</v>
      </c>
      <c r="J45" s="374">
        <v>0</v>
      </c>
      <c r="K45" s="374">
        <v>0</v>
      </c>
      <c r="L45" s="376">
        <f>0.45678906</f>
        <v>0.45678906000000002</v>
      </c>
      <c r="M45" s="374">
        <v>0</v>
      </c>
      <c r="N45" s="374">
        <v>0</v>
      </c>
      <c r="O45" s="374">
        <v>0</v>
      </c>
      <c r="P45" s="374">
        <v>0</v>
      </c>
      <c r="Q45" s="374">
        <v>0</v>
      </c>
      <c r="R45" s="374"/>
      <c r="S45" s="373">
        <f t="shared" si="15"/>
        <v>0.45678906000000002</v>
      </c>
      <c r="T45" s="373">
        <f t="shared" si="4"/>
        <v>0</v>
      </c>
      <c r="U45" s="207" t="e">
        <f t="shared" si="5"/>
        <v>#DIV/0!</v>
      </c>
      <c r="V45" s="375"/>
    </row>
    <row r="46" spans="1:22" ht="25.5" customHeight="1" x14ac:dyDescent="0.2">
      <c r="A46" s="371" t="s">
        <v>915</v>
      </c>
      <c r="B46" s="372" t="s">
        <v>916</v>
      </c>
      <c r="C46" s="371" t="s">
        <v>917</v>
      </c>
      <c r="D46" s="373">
        <v>6.9230299999999995E-2</v>
      </c>
      <c r="E46" s="373">
        <v>0</v>
      </c>
      <c r="F46" s="373"/>
      <c r="G46" s="373">
        <f t="shared" si="12"/>
        <v>0.45678906000000002</v>
      </c>
      <c r="H46" s="373">
        <f t="shared" si="13"/>
        <v>0.45678906000000002</v>
      </c>
      <c r="I46" s="373">
        <f t="shared" si="14"/>
        <v>0</v>
      </c>
      <c r="J46" s="374">
        <v>0</v>
      </c>
      <c r="K46" s="374">
        <v>0</v>
      </c>
      <c r="L46" s="376">
        <f>0.45678906</f>
        <v>0.45678906000000002</v>
      </c>
      <c r="M46" s="374">
        <v>0</v>
      </c>
      <c r="N46" s="374">
        <v>0</v>
      </c>
      <c r="O46" s="374">
        <v>0</v>
      </c>
      <c r="P46" s="374">
        <v>0</v>
      </c>
      <c r="Q46" s="374">
        <v>0</v>
      </c>
      <c r="R46" s="374"/>
      <c r="S46" s="373">
        <f t="shared" si="15"/>
        <v>0.45678906000000002</v>
      </c>
      <c r="T46" s="373">
        <f t="shared" si="4"/>
        <v>0</v>
      </c>
      <c r="U46" s="207" t="e">
        <f t="shared" si="5"/>
        <v>#DIV/0!</v>
      </c>
      <c r="V46" s="375"/>
    </row>
    <row r="47" spans="1:22" ht="25.5" customHeight="1" x14ac:dyDescent="0.2">
      <c r="A47" s="371" t="s">
        <v>918</v>
      </c>
      <c r="B47" s="372" t="s">
        <v>919</v>
      </c>
      <c r="C47" s="371" t="s">
        <v>920</v>
      </c>
      <c r="D47" s="373">
        <v>6.9230299999999995E-2</v>
      </c>
      <c r="E47" s="373">
        <v>0</v>
      </c>
      <c r="F47" s="373"/>
      <c r="G47" s="373">
        <f t="shared" si="12"/>
        <v>0.45678906000000002</v>
      </c>
      <c r="H47" s="373">
        <f t="shared" si="13"/>
        <v>0.45678906000000002</v>
      </c>
      <c r="I47" s="373">
        <f t="shared" si="14"/>
        <v>0</v>
      </c>
      <c r="J47" s="374">
        <v>0</v>
      </c>
      <c r="K47" s="374">
        <v>0</v>
      </c>
      <c r="L47" s="376">
        <f>0.45678906</f>
        <v>0.45678906000000002</v>
      </c>
      <c r="M47" s="374">
        <v>0</v>
      </c>
      <c r="N47" s="374">
        <v>0</v>
      </c>
      <c r="O47" s="374">
        <v>0</v>
      </c>
      <c r="P47" s="374">
        <v>0</v>
      </c>
      <c r="Q47" s="374">
        <v>0</v>
      </c>
      <c r="R47" s="374"/>
      <c r="S47" s="373">
        <f t="shared" si="15"/>
        <v>0.45678906000000002</v>
      </c>
      <c r="T47" s="373">
        <f t="shared" si="4"/>
        <v>0</v>
      </c>
      <c r="U47" s="207" t="e">
        <f t="shared" si="5"/>
        <v>#DIV/0!</v>
      </c>
      <c r="V47" s="375"/>
    </row>
    <row r="48" spans="1:22" ht="25.5" customHeight="1" x14ac:dyDescent="0.2">
      <c r="A48" s="371" t="s">
        <v>921</v>
      </c>
      <c r="B48" s="372" t="s">
        <v>922</v>
      </c>
      <c r="C48" s="371" t="s">
        <v>923</v>
      </c>
      <c r="D48" s="373">
        <f>0.08495065</f>
        <v>8.4950650000000003E-2</v>
      </c>
      <c r="E48" s="373">
        <v>0</v>
      </c>
      <c r="F48" s="373"/>
      <c r="G48" s="373">
        <f t="shared" si="12"/>
        <v>0.55715049000000005</v>
      </c>
      <c r="H48" s="373">
        <f t="shared" si="13"/>
        <v>0.55715049000000005</v>
      </c>
      <c r="I48" s="373">
        <f t="shared" si="14"/>
        <v>0</v>
      </c>
      <c r="J48" s="374">
        <v>0</v>
      </c>
      <c r="K48" s="374">
        <v>0</v>
      </c>
      <c r="L48" s="376">
        <f>0.55715049</f>
        <v>0.55715049000000005</v>
      </c>
      <c r="M48" s="374">
        <v>0</v>
      </c>
      <c r="N48" s="374">
        <v>0</v>
      </c>
      <c r="O48" s="374">
        <v>0</v>
      </c>
      <c r="P48" s="374">
        <v>0</v>
      </c>
      <c r="Q48" s="374">
        <v>0</v>
      </c>
      <c r="R48" s="374"/>
      <c r="S48" s="373">
        <f t="shared" si="15"/>
        <v>0.55715049000000005</v>
      </c>
      <c r="T48" s="373">
        <f t="shared" si="4"/>
        <v>0</v>
      </c>
      <c r="U48" s="207" t="e">
        <f t="shared" si="5"/>
        <v>#DIV/0!</v>
      </c>
      <c r="V48" s="375"/>
    </row>
    <row r="49" spans="1:22" ht="25.5" customHeight="1" x14ac:dyDescent="0.2">
      <c r="A49" s="371" t="s">
        <v>924</v>
      </c>
      <c r="B49" s="372" t="s">
        <v>925</v>
      </c>
      <c r="C49" s="371" t="s">
        <v>926</v>
      </c>
      <c r="D49" s="373">
        <v>6.9230299999999995E-2</v>
      </c>
      <c r="E49" s="373">
        <v>0</v>
      </c>
      <c r="F49" s="373"/>
      <c r="G49" s="373">
        <f t="shared" si="12"/>
        <v>0.45678906000000002</v>
      </c>
      <c r="H49" s="373">
        <f t="shared" si="13"/>
        <v>0.45678906000000002</v>
      </c>
      <c r="I49" s="373">
        <f t="shared" si="14"/>
        <v>0</v>
      </c>
      <c r="J49" s="374">
        <v>0</v>
      </c>
      <c r="K49" s="374">
        <v>0</v>
      </c>
      <c r="L49" s="376">
        <f t="shared" ref="L49:L56" si="16">0.45678906</f>
        <v>0.45678906000000002</v>
      </c>
      <c r="M49" s="374">
        <v>0</v>
      </c>
      <c r="N49" s="374">
        <v>0</v>
      </c>
      <c r="O49" s="374">
        <v>0</v>
      </c>
      <c r="P49" s="374">
        <v>0</v>
      </c>
      <c r="Q49" s="374">
        <v>0</v>
      </c>
      <c r="R49" s="374"/>
      <c r="S49" s="373">
        <f t="shared" si="15"/>
        <v>0.45678906000000002</v>
      </c>
      <c r="T49" s="373">
        <f t="shared" si="4"/>
        <v>0</v>
      </c>
      <c r="U49" s="207" t="e">
        <f t="shared" si="5"/>
        <v>#DIV/0!</v>
      </c>
      <c r="V49" s="375"/>
    </row>
    <row r="50" spans="1:22" ht="25.5" customHeight="1" x14ac:dyDescent="0.2">
      <c r="A50" s="371" t="s">
        <v>927</v>
      </c>
      <c r="B50" s="372" t="s">
        <v>928</v>
      </c>
      <c r="C50" s="371" t="s">
        <v>929</v>
      </c>
      <c r="D50" s="373">
        <v>6.9230299999999995E-2</v>
      </c>
      <c r="E50" s="373">
        <v>0</v>
      </c>
      <c r="F50" s="373"/>
      <c r="G50" s="373">
        <f t="shared" si="12"/>
        <v>0.45678906000000002</v>
      </c>
      <c r="H50" s="373">
        <f t="shared" si="13"/>
        <v>0.45678906000000002</v>
      </c>
      <c r="I50" s="373">
        <f t="shared" si="14"/>
        <v>0</v>
      </c>
      <c r="J50" s="374">
        <v>0</v>
      </c>
      <c r="K50" s="374">
        <v>0</v>
      </c>
      <c r="L50" s="376">
        <f t="shared" si="16"/>
        <v>0.45678906000000002</v>
      </c>
      <c r="M50" s="374">
        <v>0</v>
      </c>
      <c r="N50" s="374">
        <v>0</v>
      </c>
      <c r="O50" s="374">
        <v>0</v>
      </c>
      <c r="P50" s="374">
        <v>0</v>
      </c>
      <c r="Q50" s="374">
        <v>0</v>
      </c>
      <c r="R50" s="374"/>
      <c r="S50" s="373">
        <f t="shared" si="15"/>
        <v>0.45678906000000002</v>
      </c>
      <c r="T50" s="373">
        <f t="shared" si="4"/>
        <v>0</v>
      </c>
      <c r="U50" s="207" t="e">
        <f t="shared" si="5"/>
        <v>#DIV/0!</v>
      </c>
      <c r="V50" s="375"/>
    </row>
    <row r="51" spans="1:22" ht="25.5" customHeight="1" x14ac:dyDescent="0.2">
      <c r="A51" s="371" t="s">
        <v>930</v>
      </c>
      <c r="B51" s="372" t="s">
        <v>931</v>
      </c>
      <c r="C51" s="371" t="s">
        <v>932</v>
      </c>
      <c r="D51" s="373">
        <v>6.9230299999999995E-2</v>
      </c>
      <c r="E51" s="373">
        <v>0</v>
      </c>
      <c r="F51" s="373"/>
      <c r="G51" s="373">
        <f t="shared" si="12"/>
        <v>0.45678906000000002</v>
      </c>
      <c r="H51" s="373">
        <f t="shared" si="13"/>
        <v>0.45678906000000002</v>
      </c>
      <c r="I51" s="373">
        <f t="shared" si="14"/>
        <v>0</v>
      </c>
      <c r="J51" s="374">
        <v>0</v>
      </c>
      <c r="K51" s="374">
        <v>0</v>
      </c>
      <c r="L51" s="376">
        <f t="shared" si="16"/>
        <v>0.45678906000000002</v>
      </c>
      <c r="M51" s="374">
        <v>0</v>
      </c>
      <c r="N51" s="374">
        <v>0</v>
      </c>
      <c r="O51" s="374">
        <v>0</v>
      </c>
      <c r="P51" s="374">
        <v>0</v>
      </c>
      <c r="Q51" s="374">
        <v>0</v>
      </c>
      <c r="R51" s="374"/>
      <c r="S51" s="373">
        <f t="shared" si="15"/>
        <v>0.45678906000000002</v>
      </c>
      <c r="T51" s="373">
        <f t="shared" si="4"/>
        <v>0</v>
      </c>
      <c r="U51" s="207" t="e">
        <f t="shared" si="5"/>
        <v>#DIV/0!</v>
      </c>
      <c r="V51" s="375"/>
    </row>
    <row r="52" spans="1:22" ht="25.5" customHeight="1" x14ac:dyDescent="0.2">
      <c r="A52" s="371" t="s">
        <v>933</v>
      </c>
      <c r="B52" s="372" t="s">
        <v>934</v>
      </c>
      <c r="C52" s="371" t="s">
        <v>935</v>
      </c>
      <c r="D52" s="373">
        <v>6.9230299999999995E-2</v>
      </c>
      <c r="E52" s="373">
        <v>0</v>
      </c>
      <c r="F52" s="373"/>
      <c r="G52" s="373">
        <f t="shared" si="12"/>
        <v>0.45678906000000002</v>
      </c>
      <c r="H52" s="373">
        <f t="shared" si="13"/>
        <v>0.45678906000000002</v>
      </c>
      <c r="I52" s="373">
        <f t="shared" si="14"/>
        <v>0</v>
      </c>
      <c r="J52" s="374">
        <v>0</v>
      </c>
      <c r="K52" s="374">
        <v>0</v>
      </c>
      <c r="L52" s="376">
        <f t="shared" si="16"/>
        <v>0.45678906000000002</v>
      </c>
      <c r="M52" s="374">
        <v>0</v>
      </c>
      <c r="N52" s="374">
        <v>0</v>
      </c>
      <c r="O52" s="374">
        <v>0</v>
      </c>
      <c r="P52" s="374">
        <v>0</v>
      </c>
      <c r="Q52" s="374">
        <v>0</v>
      </c>
      <c r="R52" s="374"/>
      <c r="S52" s="373">
        <f t="shared" si="15"/>
        <v>0.45678906000000002</v>
      </c>
      <c r="T52" s="373">
        <f t="shared" si="4"/>
        <v>0</v>
      </c>
      <c r="U52" s="207" t="e">
        <f t="shared" si="5"/>
        <v>#DIV/0!</v>
      </c>
      <c r="V52" s="375"/>
    </row>
    <row r="53" spans="1:22" ht="25.5" customHeight="1" x14ac:dyDescent="0.2">
      <c r="A53" s="371" t="s">
        <v>936</v>
      </c>
      <c r="B53" s="372" t="s">
        <v>937</v>
      </c>
      <c r="C53" s="371" t="s">
        <v>938</v>
      </c>
      <c r="D53" s="373">
        <v>6.9230299999999995E-2</v>
      </c>
      <c r="E53" s="373">
        <v>0</v>
      </c>
      <c r="F53" s="373"/>
      <c r="G53" s="373">
        <f t="shared" si="12"/>
        <v>0.45678906000000002</v>
      </c>
      <c r="H53" s="373">
        <f t="shared" si="13"/>
        <v>0.45678906000000002</v>
      </c>
      <c r="I53" s="373">
        <f t="shared" si="14"/>
        <v>0</v>
      </c>
      <c r="J53" s="374">
        <v>0</v>
      </c>
      <c r="K53" s="374">
        <v>0</v>
      </c>
      <c r="L53" s="376">
        <f t="shared" si="16"/>
        <v>0.45678906000000002</v>
      </c>
      <c r="M53" s="374">
        <v>0</v>
      </c>
      <c r="N53" s="374">
        <v>0</v>
      </c>
      <c r="O53" s="374">
        <v>0</v>
      </c>
      <c r="P53" s="374">
        <v>0</v>
      </c>
      <c r="Q53" s="374">
        <v>0</v>
      </c>
      <c r="R53" s="374"/>
      <c r="S53" s="373">
        <f t="shared" si="15"/>
        <v>0.45678906000000002</v>
      </c>
      <c r="T53" s="373">
        <f t="shared" si="4"/>
        <v>0</v>
      </c>
      <c r="U53" s="207" t="e">
        <f t="shared" si="5"/>
        <v>#DIV/0!</v>
      </c>
      <c r="V53" s="375"/>
    </row>
    <row r="54" spans="1:22" ht="25.5" customHeight="1" x14ac:dyDescent="0.2">
      <c r="A54" s="371" t="s">
        <v>939</v>
      </c>
      <c r="B54" s="372" t="s">
        <v>940</v>
      </c>
      <c r="C54" s="371" t="s">
        <v>941</v>
      </c>
      <c r="D54" s="373">
        <v>6.9230299999999995E-2</v>
      </c>
      <c r="E54" s="373">
        <v>0</v>
      </c>
      <c r="F54" s="373"/>
      <c r="G54" s="373">
        <f t="shared" si="12"/>
        <v>0.45678906000000002</v>
      </c>
      <c r="H54" s="373">
        <f t="shared" si="13"/>
        <v>0.45678906000000002</v>
      </c>
      <c r="I54" s="373">
        <f t="shared" si="14"/>
        <v>0</v>
      </c>
      <c r="J54" s="374">
        <v>0</v>
      </c>
      <c r="K54" s="374">
        <v>0</v>
      </c>
      <c r="L54" s="376">
        <f t="shared" si="16"/>
        <v>0.45678906000000002</v>
      </c>
      <c r="M54" s="374">
        <v>0</v>
      </c>
      <c r="N54" s="374">
        <v>0</v>
      </c>
      <c r="O54" s="374">
        <v>0</v>
      </c>
      <c r="P54" s="374">
        <v>0</v>
      </c>
      <c r="Q54" s="374">
        <v>0</v>
      </c>
      <c r="R54" s="374"/>
      <c r="S54" s="373">
        <f t="shared" si="15"/>
        <v>0.45678906000000002</v>
      </c>
      <c r="T54" s="373">
        <f t="shared" si="4"/>
        <v>0</v>
      </c>
      <c r="U54" s="207" t="e">
        <f t="shared" si="5"/>
        <v>#DIV/0!</v>
      </c>
      <c r="V54" s="375"/>
    </row>
    <row r="55" spans="1:22" ht="25.5" customHeight="1" x14ac:dyDescent="0.2">
      <c r="A55" s="371" t="s">
        <v>942</v>
      </c>
      <c r="B55" s="372" t="s">
        <v>943</v>
      </c>
      <c r="C55" s="371" t="s">
        <v>944</v>
      </c>
      <c r="D55" s="373">
        <v>6.9230299999999995E-2</v>
      </c>
      <c r="E55" s="373">
        <v>0</v>
      </c>
      <c r="F55" s="373"/>
      <c r="G55" s="373">
        <f t="shared" si="12"/>
        <v>0.45678906000000002</v>
      </c>
      <c r="H55" s="373">
        <f t="shared" si="13"/>
        <v>0.45678906000000002</v>
      </c>
      <c r="I55" s="373">
        <f t="shared" si="14"/>
        <v>0</v>
      </c>
      <c r="J55" s="374">
        <v>0</v>
      </c>
      <c r="K55" s="374">
        <v>0</v>
      </c>
      <c r="L55" s="376">
        <f t="shared" si="16"/>
        <v>0.45678906000000002</v>
      </c>
      <c r="M55" s="374">
        <v>0</v>
      </c>
      <c r="N55" s="374">
        <v>0</v>
      </c>
      <c r="O55" s="374">
        <v>0</v>
      </c>
      <c r="P55" s="374">
        <v>0</v>
      </c>
      <c r="Q55" s="374">
        <v>0</v>
      </c>
      <c r="R55" s="374"/>
      <c r="S55" s="373">
        <f t="shared" si="15"/>
        <v>0.45678906000000002</v>
      </c>
      <c r="T55" s="373">
        <f t="shared" si="4"/>
        <v>0</v>
      </c>
      <c r="U55" s="207" t="e">
        <f t="shared" si="5"/>
        <v>#DIV/0!</v>
      </c>
      <c r="V55" s="375"/>
    </row>
    <row r="56" spans="1:22" ht="25.5" customHeight="1" x14ac:dyDescent="0.2">
      <c r="A56" s="371" t="s">
        <v>945</v>
      </c>
      <c r="B56" s="372" t="s">
        <v>946</v>
      </c>
      <c r="C56" s="371" t="s">
        <v>947</v>
      </c>
      <c r="D56" s="373">
        <v>6.9230299999999995E-2</v>
      </c>
      <c r="E56" s="373">
        <v>0</v>
      </c>
      <c r="F56" s="373"/>
      <c r="G56" s="373">
        <f t="shared" si="12"/>
        <v>0.45678906000000002</v>
      </c>
      <c r="H56" s="373">
        <f t="shared" si="13"/>
        <v>0.45678906000000002</v>
      </c>
      <c r="I56" s="373">
        <f t="shared" si="14"/>
        <v>0</v>
      </c>
      <c r="J56" s="374">
        <v>0</v>
      </c>
      <c r="K56" s="374">
        <v>0</v>
      </c>
      <c r="L56" s="376">
        <f t="shared" si="16"/>
        <v>0.45678906000000002</v>
      </c>
      <c r="M56" s="374">
        <v>0</v>
      </c>
      <c r="N56" s="374">
        <v>0</v>
      </c>
      <c r="O56" s="374">
        <v>0</v>
      </c>
      <c r="P56" s="374">
        <v>0</v>
      </c>
      <c r="Q56" s="374">
        <v>0</v>
      </c>
      <c r="R56" s="374"/>
      <c r="S56" s="373">
        <f t="shared" si="15"/>
        <v>0.45678906000000002</v>
      </c>
      <c r="T56" s="373">
        <f t="shared" si="4"/>
        <v>0</v>
      </c>
      <c r="U56" s="207" t="e">
        <f t="shared" si="5"/>
        <v>#DIV/0!</v>
      </c>
      <c r="V56" s="375"/>
    </row>
    <row r="57" spans="1:22" ht="25.5" customHeight="1" x14ac:dyDescent="0.2">
      <c r="A57" s="371" t="s">
        <v>948</v>
      </c>
      <c r="B57" s="372" t="s">
        <v>949</v>
      </c>
      <c r="C57" s="371" t="s">
        <v>950</v>
      </c>
      <c r="D57" s="373">
        <f>0.08495065</f>
        <v>8.4950650000000003E-2</v>
      </c>
      <c r="E57" s="373">
        <v>0</v>
      </c>
      <c r="F57" s="373"/>
      <c r="G57" s="373">
        <f t="shared" si="12"/>
        <v>0.55715049000000005</v>
      </c>
      <c r="H57" s="373">
        <f t="shared" si="13"/>
        <v>0.55715049000000005</v>
      </c>
      <c r="I57" s="373">
        <f t="shared" si="14"/>
        <v>0</v>
      </c>
      <c r="J57" s="374">
        <v>0</v>
      </c>
      <c r="K57" s="374">
        <v>0</v>
      </c>
      <c r="L57" s="376">
        <f>0.55715049</f>
        <v>0.55715049000000005</v>
      </c>
      <c r="M57" s="374">
        <v>0</v>
      </c>
      <c r="N57" s="374">
        <v>0</v>
      </c>
      <c r="O57" s="374">
        <v>0</v>
      </c>
      <c r="P57" s="374">
        <v>0</v>
      </c>
      <c r="Q57" s="374">
        <v>0</v>
      </c>
      <c r="R57" s="374"/>
      <c r="S57" s="373">
        <f t="shared" si="15"/>
        <v>0.55715049000000005</v>
      </c>
      <c r="T57" s="373">
        <f t="shared" si="4"/>
        <v>0</v>
      </c>
      <c r="U57" s="207" t="e">
        <f t="shared" si="5"/>
        <v>#DIV/0!</v>
      </c>
      <c r="V57" s="375"/>
    </row>
    <row r="58" spans="1:22" ht="25.5" customHeight="1" x14ac:dyDescent="0.2">
      <c r="A58" s="371" t="s">
        <v>951</v>
      </c>
      <c r="B58" s="372" t="s">
        <v>952</v>
      </c>
      <c r="C58" s="371" t="s">
        <v>953</v>
      </c>
      <c r="D58" s="373">
        <v>6.9230299999999995E-2</v>
      </c>
      <c r="E58" s="373">
        <v>0</v>
      </c>
      <c r="F58" s="373"/>
      <c r="G58" s="373">
        <f t="shared" si="12"/>
        <v>0.45678906000000002</v>
      </c>
      <c r="H58" s="373">
        <f t="shared" si="13"/>
        <v>0.45678906000000002</v>
      </c>
      <c r="I58" s="373">
        <f t="shared" si="14"/>
        <v>0</v>
      </c>
      <c r="J58" s="374">
        <v>0</v>
      </c>
      <c r="K58" s="374">
        <v>0</v>
      </c>
      <c r="L58" s="376">
        <f>0.45678906</f>
        <v>0.45678906000000002</v>
      </c>
      <c r="M58" s="374">
        <v>0</v>
      </c>
      <c r="N58" s="374">
        <v>0</v>
      </c>
      <c r="O58" s="374">
        <v>0</v>
      </c>
      <c r="P58" s="374">
        <v>0</v>
      </c>
      <c r="Q58" s="374">
        <v>0</v>
      </c>
      <c r="R58" s="374"/>
      <c r="S58" s="373">
        <f t="shared" si="15"/>
        <v>0.45678906000000002</v>
      </c>
      <c r="T58" s="373">
        <f t="shared" si="4"/>
        <v>0</v>
      </c>
      <c r="U58" s="207" t="e">
        <f t="shared" si="5"/>
        <v>#DIV/0!</v>
      </c>
      <c r="V58" s="375"/>
    </row>
    <row r="59" spans="1:22" ht="25.5" customHeight="1" x14ac:dyDescent="0.2">
      <c r="A59" s="371" t="s">
        <v>954</v>
      </c>
      <c r="B59" s="372" t="s">
        <v>955</v>
      </c>
      <c r="C59" s="371" t="s">
        <v>956</v>
      </c>
      <c r="D59" s="373">
        <f t="shared" ref="D59:D60" si="17">0.08495065</f>
        <v>8.4950650000000003E-2</v>
      </c>
      <c r="E59" s="373">
        <v>0</v>
      </c>
      <c r="F59" s="373"/>
      <c r="G59" s="373">
        <f t="shared" si="12"/>
        <v>0.55715049000000005</v>
      </c>
      <c r="H59" s="373">
        <f t="shared" si="13"/>
        <v>0.55715049000000005</v>
      </c>
      <c r="I59" s="373">
        <f t="shared" si="14"/>
        <v>0</v>
      </c>
      <c r="J59" s="374">
        <v>0</v>
      </c>
      <c r="K59" s="374">
        <v>0</v>
      </c>
      <c r="L59" s="376">
        <f>0.55715049</f>
        <v>0.55715049000000005</v>
      </c>
      <c r="M59" s="374">
        <v>0</v>
      </c>
      <c r="N59" s="374">
        <v>0</v>
      </c>
      <c r="O59" s="374">
        <v>0</v>
      </c>
      <c r="P59" s="374">
        <v>0</v>
      </c>
      <c r="Q59" s="374">
        <v>0</v>
      </c>
      <c r="R59" s="374"/>
      <c r="S59" s="373">
        <f t="shared" si="15"/>
        <v>0.55715049000000005</v>
      </c>
      <c r="T59" s="373">
        <f t="shared" si="4"/>
        <v>0</v>
      </c>
      <c r="U59" s="207" t="e">
        <f t="shared" si="5"/>
        <v>#DIV/0!</v>
      </c>
      <c r="V59" s="375"/>
    </row>
    <row r="60" spans="1:22" ht="25.5" customHeight="1" x14ac:dyDescent="0.2">
      <c r="A60" s="371" t="s">
        <v>957</v>
      </c>
      <c r="B60" s="372" t="s">
        <v>958</v>
      </c>
      <c r="C60" s="371" t="s">
        <v>959</v>
      </c>
      <c r="D60" s="373">
        <f t="shared" si="17"/>
        <v>8.4950650000000003E-2</v>
      </c>
      <c r="E60" s="373">
        <v>0</v>
      </c>
      <c r="F60" s="373"/>
      <c r="G60" s="373">
        <f t="shared" si="12"/>
        <v>0.55715049000000005</v>
      </c>
      <c r="H60" s="373">
        <f t="shared" si="13"/>
        <v>0.55715049000000005</v>
      </c>
      <c r="I60" s="373">
        <f t="shared" si="14"/>
        <v>0</v>
      </c>
      <c r="J60" s="374">
        <v>0</v>
      </c>
      <c r="K60" s="374">
        <v>0</v>
      </c>
      <c r="L60" s="376">
        <f>0.55715049</f>
        <v>0.55715049000000005</v>
      </c>
      <c r="M60" s="374">
        <v>0</v>
      </c>
      <c r="N60" s="374">
        <v>0</v>
      </c>
      <c r="O60" s="374">
        <v>0</v>
      </c>
      <c r="P60" s="374">
        <v>0</v>
      </c>
      <c r="Q60" s="374">
        <v>0</v>
      </c>
      <c r="R60" s="374"/>
      <c r="S60" s="373">
        <f t="shared" si="15"/>
        <v>0.55715049000000005</v>
      </c>
      <c r="T60" s="373">
        <f t="shared" si="4"/>
        <v>0</v>
      </c>
      <c r="U60" s="207" t="e">
        <f t="shared" si="5"/>
        <v>#DIV/0!</v>
      </c>
      <c r="V60" s="375"/>
    </row>
    <row r="61" spans="1:22" ht="25.5" customHeight="1" x14ac:dyDescent="0.2">
      <c r="A61" s="371" t="s">
        <v>960</v>
      </c>
      <c r="B61" s="372" t="s">
        <v>961</v>
      </c>
      <c r="C61" s="371" t="s">
        <v>962</v>
      </c>
      <c r="D61" s="373">
        <v>6.9230299999999995E-2</v>
      </c>
      <c r="E61" s="373">
        <v>0</v>
      </c>
      <c r="F61" s="373"/>
      <c r="G61" s="373">
        <f t="shared" si="12"/>
        <v>0.45678906000000002</v>
      </c>
      <c r="H61" s="373">
        <f t="shared" si="13"/>
        <v>0.45678906000000002</v>
      </c>
      <c r="I61" s="373">
        <f t="shared" si="14"/>
        <v>0</v>
      </c>
      <c r="J61" s="374">
        <v>0</v>
      </c>
      <c r="K61" s="374">
        <v>0</v>
      </c>
      <c r="L61" s="376">
        <f>0.45678906</f>
        <v>0.45678906000000002</v>
      </c>
      <c r="M61" s="374">
        <v>0</v>
      </c>
      <c r="N61" s="374">
        <v>0</v>
      </c>
      <c r="O61" s="374">
        <v>0</v>
      </c>
      <c r="P61" s="374">
        <v>0</v>
      </c>
      <c r="Q61" s="374">
        <v>0</v>
      </c>
      <c r="R61" s="374"/>
      <c r="S61" s="373">
        <f t="shared" si="15"/>
        <v>0.45678906000000002</v>
      </c>
      <c r="T61" s="373">
        <f t="shared" si="4"/>
        <v>0</v>
      </c>
      <c r="U61" s="207" t="e">
        <f t="shared" si="5"/>
        <v>#DIV/0!</v>
      </c>
      <c r="V61" s="375"/>
    </row>
    <row r="62" spans="1:22" s="382" customFormat="1" ht="23.25" customHeight="1" x14ac:dyDescent="0.2">
      <c r="A62" s="377" t="s">
        <v>111</v>
      </c>
      <c r="B62" s="378" t="s">
        <v>852</v>
      </c>
      <c r="C62" s="377" t="s">
        <v>835</v>
      </c>
      <c r="D62" s="379">
        <f>D63</f>
        <v>407.00416999999999</v>
      </c>
      <c r="E62" s="379">
        <f t="shared" ref="E62:Q62" si="18">E63</f>
        <v>0</v>
      </c>
      <c r="F62" s="379">
        <f t="shared" si="18"/>
        <v>0</v>
      </c>
      <c r="G62" s="379">
        <f t="shared" si="18"/>
        <v>2.87649</v>
      </c>
      <c r="H62" s="379">
        <f t="shared" si="18"/>
        <v>2.87649</v>
      </c>
      <c r="I62" s="379">
        <f t="shared" si="18"/>
        <v>0</v>
      </c>
      <c r="J62" s="379">
        <f t="shared" si="18"/>
        <v>0</v>
      </c>
      <c r="K62" s="379">
        <f t="shared" si="18"/>
        <v>0</v>
      </c>
      <c r="L62" s="379">
        <f t="shared" si="18"/>
        <v>0</v>
      </c>
      <c r="M62" s="379">
        <f t="shared" si="18"/>
        <v>0</v>
      </c>
      <c r="N62" s="379">
        <f t="shared" si="18"/>
        <v>2.87649</v>
      </c>
      <c r="O62" s="379">
        <f t="shared" si="18"/>
        <v>0</v>
      </c>
      <c r="P62" s="379">
        <f t="shared" si="18"/>
        <v>0</v>
      </c>
      <c r="Q62" s="379">
        <f t="shared" si="18"/>
        <v>0</v>
      </c>
      <c r="R62" s="379">
        <v>0</v>
      </c>
      <c r="S62" s="379">
        <f t="shared" si="15"/>
        <v>2.87649</v>
      </c>
      <c r="T62" s="379">
        <f t="shared" si="4"/>
        <v>0</v>
      </c>
      <c r="U62" s="380" t="e">
        <f t="shared" si="5"/>
        <v>#DIV/0!</v>
      </c>
      <c r="V62" s="381"/>
    </row>
    <row r="63" spans="1:22" ht="23.25" customHeight="1" x14ac:dyDescent="0.2">
      <c r="A63" s="371" t="s">
        <v>963</v>
      </c>
      <c r="B63" s="206" t="s">
        <v>964</v>
      </c>
      <c r="C63" s="371" t="s">
        <v>965</v>
      </c>
      <c r="D63" s="383">
        <v>407.00416999999999</v>
      </c>
      <c r="E63" s="373">
        <v>0</v>
      </c>
      <c r="F63" s="373"/>
      <c r="G63" s="373">
        <f t="shared" si="12"/>
        <v>2.87649</v>
      </c>
      <c r="H63" s="373">
        <f t="shared" ref="H63" si="19">J63+L63+N63+P63</f>
        <v>2.87649</v>
      </c>
      <c r="I63" s="373">
        <f t="shared" ref="I63" si="20">K63+M63+O63+Q63</f>
        <v>0</v>
      </c>
      <c r="J63" s="374">
        <v>0</v>
      </c>
      <c r="K63" s="374">
        <v>0</v>
      </c>
      <c r="L63" s="374">
        <v>0</v>
      </c>
      <c r="M63" s="374">
        <v>0</v>
      </c>
      <c r="N63" s="383">
        <f>2.87649</f>
        <v>2.87649</v>
      </c>
      <c r="O63" s="374">
        <v>0</v>
      </c>
      <c r="P63" s="374">
        <v>0</v>
      </c>
      <c r="Q63" s="374">
        <v>0</v>
      </c>
      <c r="R63" s="383"/>
      <c r="S63" s="373">
        <f t="shared" ref="S63:S65" si="21">G63-I63</f>
        <v>2.87649</v>
      </c>
      <c r="T63" s="373">
        <f t="shared" si="4"/>
        <v>0</v>
      </c>
      <c r="U63" s="207" t="e">
        <f t="shared" si="5"/>
        <v>#DIV/0!</v>
      </c>
      <c r="V63" s="375"/>
    </row>
    <row r="64" spans="1:22" s="382" customFormat="1" ht="16.5" customHeight="1" x14ac:dyDescent="0.2">
      <c r="A64" s="358" t="s">
        <v>119</v>
      </c>
      <c r="B64" s="359" t="s">
        <v>853</v>
      </c>
      <c r="C64" s="358" t="s">
        <v>835</v>
      </c>
      <c r="D64" s="384">
        <f>D65</f>
        <v>1875.1691038299998</v>
      </c>
      <c r="E64" s="384">
        <f t="shared" ref="E64:R64" si="22">E65</f>
        <v>0</v>
      </c>
      <c r="F64" s="384">
        <f t="shared" si="22"/>
        <v>0</v>
      </c>
      <c r="G64" s="384">
        <f t="shared" si="22"/>
        <v>36.043204549999999</v>
      </c>
      <c r="H64" s="384">
        <f t="shared" si="22"/>
        <v>36.043204549999999</v>
      </c>
      <c r="I64" s="384">
        <f t="shared" si="22"/>
        <v>0</v>
      </c>
      <c r="J64" s="384">
        <f t="shared" si="22"/>
        <v>0</v>
      </c>
      <c r="K64" s="384">
        <f t="shared" si="22"/>
        <v>0</v>
      </c>
      <c r="L64" s="384">
        <f t="shared" si="22"/>
        <v>5.0695022400000003</v>
      </c>
      <c r="M64" s="384">
        <f t="shared" si="22"/>
        <v>0</v>
      </c>
      <c r="N64" s="384">
        <f t="shared" si="22"/>
        <v>30.97370231</v>
      </c>
      <c r="O64" s="384">
        <f t="shared" si="22"/>
        <v>0</v>
      </c>
      <c r="P64" s="384">
        <f t="shared" si="22"/>
        <v>0</v>
      </c>
      <c r="Q64" s="384">
        <f t="shared" si="22"/>
        <v>0</v>
      </c>
      <c r="R64" s="384">
        <f t="shared" si="22"/>
        <v>0</v>
      </c>
      <c r="S64" s="384">
        <f t="shared" si="21"/>
        <v>36.043204549999999</v>
      </c>
      <c r="T64" s="384">
        <f t="shared" si="4"/>
        <v>0</v>
      </c>
      <c r="U64" s="208" t="e">
        <f t="shared" si="5"/>
        <v>#DIV/0!</v>
      </c>
      <c r="V64" s="362"/>
    </row>
    <row r="65" spans="1:22" s="382" customFormat="1" ht="15" customHeight="1" x14ac:dyDescent="0.2">
      <c r="A65" s="358" t="s">
        <v>854</v>
      </c>
      <c r="B65" s="359" t="s">
        <v>855</v>
      </c>
      <c r="C65" s="358" t="s">
        <v>835</v>
      </c>
      <c r="D65" s="384">
        <f>SUM(D66:D74)</f>
        <v>1875.1691038299998</v>
      </c>
      <c r="E65" s="384">
        <f t="shared" ref="E65:Q65" si="23">SUM(E66:E74)</f>
        <v>0</v>
      </c>
      <c r="F65" s="384">
        <f t="shared" si="23"/>
        <v>0</v>
      </c>
      <c r="G65" s="384">
        <f t="shared" si="23"/>
        <v>36.043204549999999</v>
      </c>
      <c r="H65" s="384">
        <f t="shared" si="23"/>
        <v>36.043204549999999</v>
      </c>
      <c r="I65" s="384">
        <f t="shared" si="23"/>
        <v>0</v>
      </c>
      <c r="J65" s="384">
        <f t="shared" si="23"/>
        <v>0</v>
      </c>
      <c r="K65" s="384">
        <f t="shared" si="23"/>
        <v>0</v>
      </c>
      <c r="L65" s="384">
        <f t="shared" si="23"/>
        <v>5.0695022400000003</v>
      </c>
      <c r="M65" s="384">
        <f t="shared" si="23"/>
        <v>0</v>
      </c>
      <c r="N65" s="384">
        <f t="shared" si="23"/>
        <v>30.97370231</v>
      </c>
      <c r="O65" s="384">
        <f t="shared" si="23"/>
        <v>0</v>
      </c>
      <c r="P65" s="384">
        <f t="shared" si="23"/>
        <v>0</v>
      </c>
      <c r="Q65" s="384">
        <f t="shared" si="23"/>
        <v>0</v>
      </c>
      <c r="R65" s="384">
        <f t="shared" ref="R65" si="24">SUM(R73:R74)</f>
        <v>0</v>
      </c>
      <c r="S65" s="384">
        <f t="shared" si="21"/>
        <v>36.043204549999999</v>
      </c>
      <c r="T65" s="384">
        <f t="shared" si="4"/>
        <v>0</v>
      </c>
      <c r="U65" s="208" t="e">
        <f t="shared" si="5"/>
        <v>#DIV/0!</v>
      </c>
      <c r="V65" s="362"/>
    </row>
    <row r="66" spans="1:22" ht="15" customHeight="1" x14ac:dyDescent="0.2">
      <c r="A66" s="371" t="s">
        <v>966</v>
      </c>
      <c r="B66" s="385" t="s">
        <v>967</v>
      </c>
      <c r="C66" s="371" t="s">
        <v>968</v>
      </c>
      <c r="D66" s="383">
        <v>366.33611999999999</v>
      </c>
      <c r="E66" s="386">
        <v>0</v>
      </c>
      <c r="F66" s="383"/>
      <c r="G66" s="373">
        <f t="shared" ref="G66:G74" si="25">H66</f>
        <v>3.2184900000000001</v>
      </c>
      <c r="H66" s="373">
        <f t="shared" ref="H66:H74" si="26">J66+L66+N66+P66</f>
        <v>3.2184900000000001</v>
      </c>
      <c r="I66" s="373">
        <f t="shared" ref="I66:I74" si="27">K66+M66+O66+Q66</f>
        <v>0</v>
      </c>
      <c r="J66" s="387">
        <v>0</v>
      </c>
      <c r="K66" s="387">
        <v>0</v>
      </c>
      <c r="L66" s="383">
        <v>0</v>
      </c>
      <c r="M66" s="374">
        <v>0</v>
      </c>
      <c r="N66" s="383">
        <f>3.21849</f>
        <v>3.2184900000000001</v>
      </c>
      <c r="O66" s="374">
        <v>0</v>
      </c>
      <c r="P66" s="374">
        <v>0</v>
      </c>
      <c r="Q66" s="374">
        <v>0</v>
      </c>
      <c r="R66" s="383"/>
      <c r="S66" s="373">
        <f t="shared" ref="S66:S74" si="28">G66-I66</f>
        <v>3.2184900000000001</v>
      </c>
      <c r="T66" s="373">
        <f t="shared" si="4"/>
        <v>0</v>
      </c>
      <c r="U66" s="207" t="e">
        <f t="shared" si="5"/>
        <v>#DIV/0!</v>
      </c>
      <c r="V66" s="375"/>
    </row>
    <row r="67" spans="1:22" ht="15" customHeight="1" x14ac:dyDescent="0.2">
      <c r="A67" s="371" t="s">
        <v>969</v>
      </c>
      <c r="B67" s="385" t="s">
        <v>970</v>
      </c>
      <c r="C67" s="371" t="s">
        <v>971</v>
      </c>
      <c r="D67" s="383">
        <v>191.83399</v>
      </c>
      <c r="E67" s="386">
        <v>0</v>
      </c>
      <c r="F67" s="383"/>
      <c r="G67" s="373">
        <f t="shared" si="25"/>
        <v>1.74116</v>
      </c>
      <c r="H67" s="373">
        <f t="shared" si="26"/>
        <v>1.74116</v>
      </c>
      <c r="I67" s="373">
        <f t="shared" si="27"/>
        <v>0</v>
      </c>
      <c r="J67" s="387">
        <v>0</v>
      </c>
      <c r="K67" s="387">
        <v>0</v>
      </c>
      <c r="L67" s="383">
        <f>1.74116</f>
        <v>1.74116</v>
      </c>
      <c r="M67" s="374">
        <v>0</v>
      </c>
      <c r="N67" s="374">
        <v>0</v>
      </c>
      <c r="O67" s="374">
        <v>0</v>
      </c>
      <c r="P67" s="374">
        <v>0</v>
      </c>
      <c r="Q67" s="374">
        <v>0</v>
      </c>
      <c r="R67" s="383"/>
      <c r="S67" s="373">
        <f t="shared" si="28"/>
        <v>1.74116</v>
      </c>
      <c r="T67" s="373">
        <f t="shared" si="4"/>
        <v>0</v>
      </c>
      <c r="U67" s="207" t="e">
        <f t="shared" si="5"/>
        <v>#DIV/0!</v>
      </c>
      <c r="V67" s="375"/>
    </row>
    <row r="68" spans="1:22" ht="15" customHeight="1" x14ac:dyDescent="0.2">
      <c r="A68" s="371" t="s">
        <v>972</v>
      </c>
      <c r="B68" s="385" t="s">
        <v>973</v>
      </c>
      <c r="C68" s="371" t="s">
        <v>974</v>
      </c>
      <c r="D68" s="383">
        <v>730.56961000000001</v>
      </c>
      <c r="E68" s="386">
        <v>0</v>
      </c>
      <c r="F68" s="383"/>
      <c r="G68" s="373">
        <f t="shared" si="25"/>
        <v>4.9234450000000001</v>
      </c>
      <c r="H68" s="373">
        <f t="shared" si="26"/>
        <v>4.9234450000000001</v>
      </c>
      <c r="I68" s="373">
        <f t="shared" si="27"/>
        <v>0</v>
      </c>
      <c r="J68" s="387">
        <v>0</v>
      </c>
      <c r="K68" s="387">
        <v>0</v>
      </c>
      <c r="L68" s="383">
        <v>0</v>
      </c>
      <c r="M68" s="374">
        <v>0</v>
      </c>
      <c r="N68" s="383">
        <f>4.923445</f>
        <v>4.9234450000000001</v>
      </c>
      <c r="O68" s="374">
        <v>0</v>
      </c>
      <c r="P68" s="374">
        <v>0</v>
      </c>
      <c r="Q68" s="374">
        <v>0</v>
      </c>
      <c r="R68" s="383"/>
      <c r="S68" s="373">
        <f t="shared" si="28"/>
        <v>4.9234450000000001</v>
      </c>
      <c r="T68" s="373">
        <f t="shared" si="4"/>
        <v>0</v>
      </c>
      <c r="U68" s="207" t="e">
        <f t="shared" si="5"/>
        <v>#DIV/0!</v>
      </c>
      <c r="V68" s="375"/>
    </row>
    <row r="69" spans="1:22" ht="15" customHeight="1" x14ac:dyDescent="0.2">
      <c r="A69" s="371" t="s">
        <v>975</v>
      </c>
      <c r="B69" s="385" t="s">
        <v>976</v>
      </c>
      <c r="C69" s="371" t="s">
        <v>977</v>
      </c>
      <c r="D69" s="383">
        <v>583.18552999999997</v>
      </c>
      <c r="E69" s="386">
        <v>0</v>
      </c>
      <c r="F69" s="383"/>
      <c r="G69" s="373">
        <f t="shared" si="25"/>
        <v>4.2078639999999998</v>
      </c>
      <c r="H69" s="373">
        <f t="shared" si="26"/>
        <v>4.2078639999999998</v>
      </c>
      <c r="I69" s="373">
        <f t="shared" si="27"/>
        <v>0</v>
      </c>
      <c r="J69" s="387">
        <v>0</v>
      </c>
      <c r="K69" s="387">
        <v>0</v>
      </c>
      <c r="L69" s="383">
        <v>0</v>
      </c>
      <c r="M69" s="374">
        <v>0</v>
      </c>
      <c r="N69" s="383">
        <f>4.207864</f>
        <v>4.2078639999999998</v>
      </c>
      <c r="O69" s="374">
        <v>0</v>
      </c>
      <c r="P69" s="374">
        <v>0</v>
      </c>
      <c r="Q69" s="374">
        <v>0</v>
      </c>
      <c r="R69" s="383"/>
      <c r="S69" s="373">
        <f t="shared" si="28"/>
        <v>4.2078639999999998</v>
      </c>
      <c r="T69" s="373">
        <f t="shared" si="4"/>
        <v>0</v>
      </c>
      <c r="U69" s="207" t="e">
        <f t="shared" si="5"/>
        <v>#DIV/0!</v>
      </c>
      <c r="V69" s="375"/>
    </row>
    <row r="70" spans="1:22" ht="15" customHeight="1" x14ac:dyDescent="0.2">
      <c r="A70" s="371" t="s">
        <v>978</v>
      </c>
      <c r="B70" s="385" t="s">
        <v>979</v>
      </c>
      <c r="C70" s="371" t="s">
        <v>980</v>
      </c>
      <c r="D70" s="383">
        <v>1.1307159600000001</v>
      </c>
      <c r="E70" s="386">
        <v>0</v>
      </c>
      <c r="F70" s="383"/>
      <c r="G70" s="373">
        <f t="shared" si="25"/>
        <v>8.2517669999999992</v>
      </c>
      <c r="H70" s="373">
        <f t="shared" si="26"/>
        <v>8.2517669999999992</v>
      </c>
      <c r="I70" s="373">
        <f t="shared" si="27"/>
        <v>0</v>
      </c>
      <c r="J70" s="387">
        <v>0</v>
      </c>
      <c r="K70" s="387">
        <v>0</v>
      </c>
      <c r="L70" s="383">
        <v>0</v>
      </c>
      <c r="M70" s="374">
        <v>0</v>
      </c>
      <c r="N70" s="383">
        <f>8.251767</f>
        <v>8.2517669999999992</v>
      </c>
      <c r="O70" s="374">
        <v>0</v>
      </c>
      <c r="P70" s="374">
        <v>0</v>
      </c>
      <c r="Q70" s="374">
        <v>0</v>
      </c>
      <c r="R70" s="383"/>
      <c r="S70" s="373">
        <f t="shared" si="28"/>
        <v>8.2517669999999992</v>
      </c>
      <c r="T70" s="373">
        <f t="shared" si="4"/>
        <v>0</v>
      </c>
      <c r="U70" s="207" t="e">
        <f t="shared" si="5"/>
        <v>#DIV/0!</v>
      </c>
      <c r="V70" s="375"/>
    </row>
    <row r="71" spans="1:22" ht="15" customHeight="1" x14ac:dyDescent="0.2">
      <c r="A71" s="371" t="s">
        <v>981</v>
      </c>
      <c r="B71" s="385" t="s">
        <v>982</v>
      </c>
      <c r="C71" s="371" t="s">
        <v>983</v>
      </c>
      <c r="D71" s="383">
        <v>0.1449956</v>
      </c>
      <c r="E71" s="386">
        <v>0</v>
      </c>
      <c r="F71" s="383"/>
      <c r="G71" s="373">
        <f t="shared" si="25"/>
        <v>1.1654409999999999</v>
      </c>
      <c r="H71" s="373">
        <f t="shared" si="26"/>
        <v>1.1654409999999999</v>
      </c>
      <c r="I71" s="373">
        <f t="shared" si="27"/>
        <v>0</v>
      </c>
      <c r="J71" s="387">
        <v>0</v>
      </c>
      <c r="K71" s="387">
        <v>0</v>
      </c>
      <c r="L71" s="383">
        <f>1.165441</f>
        <v>1.1654409999999999</v>
      </c>
      <c r="M71" s="374">
        <v>0</v>
      </c>
      <c r="N71" s="374">
        <v>0</v>
      </c>
      <c r="O71" s="374">
        <v>0</v>
      </c>
      <c r="P71" s="374">
        <v>0</v>
      </c>
      <c r="Q71" s="374">
        <v>0</v>
      </c>
      <c r="R71" s="383"/>
      <c r="S71" s="373">
        <f t="shared" si="28"/>
        <v>1.1654409999999999</v>
      </c>
      <c r="T71" s="373">
        <f t="shared" si="4"/>
        <v>0</v>
      </c>
      <c r="U71" s="207" t="e">
        <f t="shared" si="5"/>
        <v>#DIV/0!</v>
      </c>
      <c r="V71" s="375"/>
    </row>
    <row r="72" spans="1:22" ht="15" customHeight="1" x14ac:dyDescent="0.2">
      <c r="A72" s="371" t="s">
        <v>984</v>
      </c>
      <c r="B72" s="385" t="s">
        <v>985</v>
      </c>
      <c r="C72" s="371" t="s">
        <v>986</v>
      </c>
      <c r="D72" s="383">
        <v>0.91627146000000004</v>
      </c>
      <c r="E72" s="386">
        <v>0</v>
      </c>
      <c r="F72" s="383"/>
      <c r="G72" s="373">
        <f t="shared" si="25"/>
        <v>3.6715241600000001</v>
      </c>
      <c r="H72" s="373">
        <f t="shared" si="26"/>
        <v>3.6715241600000001</v>
      </c>
      <c r="I72" s="373">
        <f t="shared" si="27"/>
        <v>0</v>
      </c>
      <c r="J72" s="387">
        <v>0</v>
      </c>
      <c r="K72" s="387">
        <v>0</v>
      </c>
      <c r="L72" s="374">
        <v>0</v>
      </c>
      <c r="M72" s="374">
        <v>0</v>
      </c>
      <c r="N72" s="383">
        <f>3.67152416</f>
        <v>3.6715241600000001</v>
      </c>
      <c r="O72" s="374">
        <v>0</v>
      </c>
      <c r="P72" s="374">
        <v>0</v>
      </c>
      <c r="Q72" s="374">
        <v>0</v>
      </c>
      <c r="R72" s="383"/>
      <c r="S72" s="373">
        <f t="shared" si="28"/>
        <v>3.6715241600000001</v>
      </c>
      <c r="T72" s="373">
        <f t="shared" si="4"/>
        <v>0</v>
      </c>
      <c r="U72" s="207" t="e">
        <f t="shared" si="5"/>
        <v>#DIV/0!</v>
      </c>
      <c r="V72" s="375"/>
    </row>
    <row r="73" spans="1:22" ht="15" customHeight="1" x14ac:dyDescent="0.2">
      <c r="A73" s="371" t="s">
        <v>987</v>
      </c>
      <c r="B73" s="388" t="s">
        <v>880</v>
      </c>
      <c r="C73" s="389" t="s">
        <v>881</v>
      </c>
      <c r="D73" s="390">
        <v>0.25772623</v>
      </c>
      <c r="E73" s="386">
        <v>0</v>
      </c>
      <c r="F73" s="391"/>
      <c r="G73" s="373">
        <f t="shared" si="25"/>
        <v>2.1629012400000001</v>
      </c>
      <c r="H73" s="373">
        <f t="shared" si="26"/>
        <v>2.1629012400000001</v>
      </c>
      <c r="I73" s="373">
        <f t="shared" si="27"/>
        <v>0</v>
      </c>
      <c r="J73" s="387">
        <v>0</v>
      </c>
      <c r="K73" s="387">
        <v>0</v>
      </c>
      <c r="L73" s="387">
        <v>2.1629012400000001</v>
      </c>
      <c r="M73" s="387">
        <v>0</v>
      </c>
      <c r="N73" s="376">
        <v>0</v>
      </c>
      <c r="O73" s="387">
        <v>0</v>
      </c>
      <c r="P73" s="387">
        <v>0</v>
      </c>
      <c r="Q73" s="387">
        <v>0</v>
      </c>
      <c r="R73" s="386"/>
      <c r="S73" s="373">
        <f t="shared" si="28"/>
        <v>2.1629012400000001</v>
      </c>
      <c r="T73" s="373">
        <f t="shared" si="4"/>
        <v>0</v>
      </c>
      <c r="U73" s="207" t="e">
        <f t="shared" si="5"/>
        <v>#DIV/0!</v>
      </c>
      <c r="V73" s="361"/>
    </row>
    <row r="74" spans="1:22" ht="14.25" customHeight="1" x14ac:dyDescent="0.2">
      <c r="A74" s="371" t="s">
        <v>988</v>
      </c>
      <c r="B74" s="388" t="s">
        <v>877</v>
      </c>
      <c r="C74" s="389" t="s">
        <v>878</v>
      </c>
      <c r="D74" s="387">
        <v>0.79414457999999999</v>
      </c>
      <c r="E74" s="386">
        <v>0</v>
      </c>
      <c r="F74" s="387"/>
      <c r="G74" s="373">
        <f t="shared" si="25"/>
        <v>6.7006121500000004</v>
      </c>
      <c r="H74" s="373">
        <f t="shared" si="26"/>
        <v>6.7006121500000004</v>
      </c>
      <c r="I74" s="373">
        <f t="shared" si="27"/>
        <v>0</v>
      </c>
      <c r="J74" s="387">
        <v>0</v>
      </c>
      <c r="K74" s="387">
        <v>0</v>
      </c>
      <c r="L74" s="387">
        <v>0</v>
      </c>
      <c r="M74" s="387">
        <v>0</v>
      </c>
      <c r="N74" s="391">
        <v>6.7006121500000004</v>
      </c>
      <c r="O74" s="387">
        <v>0</v>
      </c>
      <c r="P74" s="387">
        <v>0</v>
      </c>
      <c r="Q74" s="387">
        <v>0</v>
      </c>
      <c r="R74" s="365"/>
      <c r="S74" s="373">
        <f t="shared" si="28"/>
        <v>6.7006121500000004</v>
      </c>
      <c r="T74" s="373">
        <f t="shared" si="4"/>
        <v>0</v>
      </c>
      <c r="U74" s="207" t="e">
        <f t="shared" si="5"/>
        <v>#DIV/0!</v>
      </c>
      <c r="V74" s="361"/>
    </row>
    <row r="75" spans="1:22" s="382" customFormat="1" ht="14.25" customHeight="1" x14ac:dyDescent="0.2">
      <c r="A75" s="358" t="s">
        <v>120</v>
      </c>
      <c r="B75" s="392" t="s">
        <v>856</v>
      </c>
      <c r="C75" s="393" t="s">
        <v>835</v>
      </c>
      <c r="D75" s="384">
        <f>D76</f>
        <v>722.6217866799999</v>
      </c>
      <c r="E75" s="384">
        <f t="shared" ref="E75:R75" si="29">E76</f>
        <v>0</v>
      </c>
      <c r="F75" s="384">
        <f t="shared" si="29"/>
        <v>0</v>
      </c>
      <c r="G75" s="384">
        <f t="shared" si="29"/>
        <v>46.994293840000005</v>
      </c>
      <c r="H75" s="384">
        <f t="shared" si="29"/>
        <v>46.994293840000005</v>
      </c>
      <c r="I75" s="384">
        <f t="shared" si="29"/>
        <v>1.39007426</v>
      </c>
      <c r="J75" s="384">
        <f t="shared" si="29"/>
        <v>2.9916622099999999</v>
      </c>
      <c r="K75" s="384">
        <f t="shared" si="29"/>
        <v>1.39007426</v>
      </c>
      <c r="L75" s="384">
        <f t="shared" si="29"/>
        <v>14.490877210000001</v>
      </c>
      <c r="M75" s="384">
        <f t="shared" si="29"/>
        <v>0</v>
      </c>
      <c r="N75" s="384">
        <f t="shared" si="29"/>
        <v>14.490877210000001</v>
      </c>
      <c r="O75" s="384">
        <f t="shared" si="29"/>
        <v>0</v>
      </c>
      <c r="P75" s="384">
        <f t="shared" si="29"/>
        <v>15.02087721</v>
      </c>
      <c r="Q75" s="384">
        <f t="shared" si="29"/>
        <v>0</v>
      </c>
      <c r="R75" s="384">
        <f t="shared" si="29"/>
        <v>0</v>
      </c>
      <c r="S75" s="384">
        <f t="shared" ref="S75:S80" si="30">G75-I75</f>
        <v>45.604219580000006</v>
      </c>
      <c r="T75" s="384">
        <f t="shared" si="4"/>
        <v>-1.6015879499999999</v>
      </c>
      <c r="U75" s="208">
        <f t="shared" si="5"/>
        <v>-0.53535053009878408</v>
      </c>
      <c r="V75" s="361" t="s">
        <v>879</v>
      </c>
    </row>
    <row r="76" spans="1:22" s="382" customFormat="1" ht="15" customHeight="1" x14ac:dyDescent="0.2">
      <c r="A76" s="358" t="s">
        <v>122</v>
      </c>
      <c r="B76" s="392" t="s">
        <v>857</v>
      </c>
      <c r="C76" s="393" t="s">
        <v>835</v>
      </c>
      <c r="D76" s="360">
        <f>SUM(D77:D80)</f>
        <v>722.6217866799999</v>
      </c>
      <c r="E76" s="360">
        <f t="shared" ref="E76:Q76" si="31">SUM(E77:E80)</f>
        <v>0</v>
      </c>
      <c r="F76" s="360">
        <f t="shared" si="31"/>
        <v>0</v>
      </c>
      <c r="G76" s="360">
        <f t="shared" si="31"/>
        <v>46.994293840000005</v>
      </c>
      <c r="H76" s="360">
        <f t="shared" si="31"/>
        <v>46.994293840000005</v>
      </c>
      <c r="I76" s="360">
        <f t="shared" si="31"/>
        <v>1.39007426</v>
      </c>
      <c r="J76" s="360">
        <f t="shared" si="31"/>
        <v>2.9916622099999999</v>
      </c>
      <c r="K76" s="360">
        <f t="shared" si="31"/>
        <v>1.39007426</v>
      </c>
      <c r="L76" s="360">
        <f t="shared" si="31"/>
        <v>14.490877210000001</v>
      </c>
      <c r="M76" s="360">
        <f t="shared" si="31"/>
        <v>0</v>
      </c>
      <c r="N76" s="360">
        <f t="shared" si="31"/>
        <v>14.490877210000001</v>
      </c>
      <c r="O76" s="360">
        <f t="shared" si="31"/>
        <v>0</v>
      </c>
      <c r="P76" s="360">
        <f t="shared" si="31"/>
        <v>15.02087721</v>
      </c>
      <c r="Q76" s="360">
        <f t="shared" si="31"/>
        <v>0</v>
      </c>
      <c r="R76" s="360">
        <f t="shared" ref="R76" si="32">R80</f>
        <v>0</v>
      </c>
      <c r="S76" s="360">
        <f t="shared" si="30"/>
        <v>45.604219580000006</v>
      </c>
      <c r="T76" s="360">
        <f t="shared" si="4"/>
        <v>-1.6015879499999999</v>
      </c>
      <c r="U76" s="208">
        <f t="shared" si="5"/>
        <v>-0.53535053009878408</v>
      </c>
      <c r="V76" s="361" t="s">
        <v>879</v>
      </c>
    </row>
    <row r="77" spans="1:22" ht="15" customHeight="1" x14ac:dyDescent="0.2">
      <c r="A77" s="371" t="s">
        <v>729</v>
      </c>
      <c r="B77" s="385" t="s">
        <v>989</v>
      </c>
      <c r="C77" s="394" t="s">
        <v>990</v>
      </c>
      <c r="D77" s="376">
        <v>3.5216887200000002</v>
      </c>
      <c r="E77" s="386">
        <v>0</v>
      </c>
      <c r="F77" s="376"/>
      <c r="G77" s="373">
        <f t="shared" ref="G77:G80" si="33">H77</f>
        <v>27.53</v>
      </c>
      <c r="H77" s="373">
        <f t="shared" ref="H77:H80" si="34">J77+L77+N77+P77</f>
        <v>27.53</v>
      </c>
      <c r="I77" s="373">
        <f t="shared" ref="I77:I80" si="35">K77+M77+O77+Q77</f>
        <v>0</v>
      </c>
      <c r="J77" s="376">
        <v>0</v>
      </c>
      <c r="K77" s="374">
        <v>0</v>
      </c>
      <c r="L77" s="376">
        <f>9</f>
        <v>9</v>
      </c>
      <c r="M77" s="374">
        <v>0</v>
      </c>
      <c r="N77" s="376">
        <f>9</f>
        <v>9</v>
      </c>
      <c r="O77" s="374">
        <v>0</v>
      </c>
      <c r="P77" s="376">
        <f>9.53</f>
        <v>9.5299999999999994</v>
      </c>
      <c r="Q77" s="374">
        <v>0</v>
      </c>
      <c r="R77" s="376"/>
      <c r="S77" s="373">
        <f t="shared" si="30"/>
        <v>27.53</v>
      </c>
      <c r="T77" s="373">
        <f t="shared" si="4"/>
        <v>0</v>
      </c>
      <c r="U77" s="207" t="e">
        <f t="shared" si="5"/>
        <v>#DIV/0!</v>
      </c>
      <c r="V77" s="375"/>
    </row>
    <row r="78" spans="1:22" ht="15" customHeight="1" x14ac:dyDescent="0.2">
      <c r="A78" s="371" t="s">
        <v>731</v>
      </c>
      <c r="B78" s="385" t="s">
        <v>991</v>
      </c>
      <c r="C78" s="394" t="s">
        <v>992</v>
      </c>
      <c r="D78" s="376">
        <v>9.5899999999999999E-2</v>
      </c>
      <c r="E78" s="386">
        <v>0</v>
      </c>
      <c r="F78" s="376"/>
      <c r="G78" s="373">
        <f t="shared" si="33"/>
        <v>0.75</v>
      </c>
      <c r="H78" s="373">
        <f t="shared" si="34"/>
        <v>0.75</v>
      </c>
      <c r="I78" s="373">
        <f t="shared" si="35"/>
        <v>0</v>
      </c>
      <c r="J78" s="376">
        <v>0</v>
      </c>
      <c r="K78" s="374">
        <v>0</v>
      </c>
      <c r="L78" s="376">
        <f>0.25</f>
        <v>0.25</v>
      </c>
      <c r="M78" s="374">
        <v>0</v>
      </c>
      <c r="N78" s="376">
        <f>0.25</f>
        <v>0.25</v>
      </c>
      <c r="O78" s="374">
        <v>0</v>
      </c>
      <c r="P78" s="376">
        <f>0.25</f>
        <v>0.25</v>
      </c>
      <c r="Q78" s="374">
        <v>0</v>
      </c>
      <c r="R78" s="376"/>
      <c r="S78" s="373">
        <f t="shared" si="30"/>
        <v>0.75</v>
      </c>
      <c r="T78" s="373">
        <f t="shared" si="4"/>
        <v>0</v>
      </c>
      <c r="U78" s="207" t="e">
        <f t="shared" si="5"/>
        <v>#DIV/0!</v>
      </c>
      <c r="V78" s="375"/>
    </row>
    <row r="79" spans="1:22" ht="15" customHeight="1" x14ac:dyDescent="0.2">
      <c r="A79" s="371" t="s">
        <v>993</v>
      </c>
      <c r="B79" s="385" t="s">
        <v>994</v>
      </c>
      <c r="C79" s="394" t="s">
        <v>995</v>
      </c>
      <c r="D79" s="376">
        <v>717.84254999999996</v>
      </c>
      <c r="E79" s="386">
        <v>0</v>
      </c>
      <c r="F79" s="376"/>
      <c r="G79" s="373">
        <f t="shared" si="33"/>
        <v>8.9053290000000001</v>
      </c>
      <c r="H79" s="373">
        <f t="shared" si="34"/>
        <v>8.9053290000000001</v>
      </c>
      <c r="I79" s="373">
        <f t="shared" si="35"/>
        <v>0.58861028000000004</v>
      </c>
      <c r="J79" s="376">
        <f>0.539421</f>
        <v>0.53942100000000004</v>
      </c>
      <c r="K79" s="374">
        <v>0.58861028000000004</v>
      </c>
      <c r="L79" s="376">
        <f>2.788636</f>
        <v>2.7886359999999999</v>
      </c>
      <c r="M79" s="374">
        <v>0</v>
      </c>
      <c r="N79" s="376">
        <f>2.788636</f>
        <v>2.7886359999999999</v>
      </c>
      <c r="O79" s="374">
        <v>0</v>
      </c>
      <c r="P79" s="376">
        <f>2.788636</f>
        <v>2.7886359999999999</v>
      </c>
      <c r="Q79" s="374">
        <v>0</v>
      </c>
      <c r="R79" s="376"/>
      <c r="S79" s="373">
        <f t="shared" si="30"/>
        <v>8.3167187200000008</v>
      </c>
      <c r="T79" s="373">
        <f t="shared" si="4"/>
        <v>4.9189280000000002E-2</v>
      </c>
      <c r="U79" s="207">
        <f t="shared" si="5"/>
        <v>9.1189034168117286E-2</v>
      </c>
      <c r="V79" s="375"/>
    </row>
    <row r="80" spans="1:22" ht="12.75" customHeight="1" x14ac:dyDescent="0.2">
      <c r="A80" s="389" t="s">
        <v>122</v>
      </c>
      <c r="B80" s="385" t="s">
        <v>875</v>
      </c>
      <c r="C80" s="395" t="s">
        <v>876</v>
      </c>
      <c r="D80" s="390">
        <v>1.16164796</v>
      </c>
      <c r="E80" s="386">
        <v>0</v>
      </c>
      <c r="F80" s="391"/>
      <c r="G80" s="373">
        <f t="shared" si="33"/>
        <v>9.8089648399999998</v>
      </c>
      <c r="H80" s="373">
        <f t="shared" si="34"/>
        <v>9.8089648399999998</v>
      </c>
      <c r="I80" s="373">
        <f t="shared" si="35"/>
        <v>0.80146397999999996</v>
      </c>
      <c r="J80" s="387">
        <v>2.4522412099999999</v>
      </c>
      <c r="K80" s="387">
        <v>0.80146397999999996</v>
      </c>
      <c r="L80" s="387">
        <v>2.4522412099999999</v>
      </c>
      <c r="M80" s="387">
        <v>0</v>
      </c>
      <c r="N80" s="387">
        <v>2.4522412099999999</v>
      </c>
      <c r="O80" s="387">
        <f t="shared" ref="O80:Q80" si="36">O81</f>
        <v>0</v>
      </c>
      <c r="P80" s="387">
        <v>2.4522412099999999</v>
      </c>
      <c r="Q80" s="387">
        <f t="shared" si="36"/>
        <v>0</v>
      </c>
      <c r="R80" s="386"/>
      <c r="S80" s="373">
        <f t="shared" si="30"/>
        <v>9.0075008600000004</v>
      </c>
      <c r="T80" s="373">
        <f t="shared" si="4"/>
        <v>-1.6507772300000001</v>
      </c>
      <c r="U80" s="207">
        <f t="shared" si="5"/>
        <v>-0.67317082156041252</v>
      </c>
      <c r="V80" s="361" t="s">
        <v>879</v>
      </c>
    </row>
    <row r="81" spans="1:22" x14ac:dyDescent="0.2">
      <c r="A81" s="358" t="s">
        <v>123</v>
      </c>
      <c r="B81" s="392" t="s">
        <v>861</v>
      </c>
      <c r="C81" s="393" t="s">
        <v>835</v>
      </c>
      <c r="D81" s="368">
        <v>0</v>
      </c>
      <c r="E81" s="368">
        <v>0</v>
      </c>
      <c r="F81" s="368">
        <v>0</v>
      </c>
      <c r="G81" s="368">
        <v>0</v>
      </c>
      <c r="H81" s="368">
        <v>0</v>
      </c>
      <c r="I81" s="368">
        <v>0</v>
      </c>
      <c r="J81" s="368">
        <v>0</v>
      </c>
      <c r="K81" s="368">
        <v>0</v>
      </c>
      <c r="L81" s="368">
        <v>0</v>
      </c>
      <c r="M81" s="368">
        <v>0</v>
      </c>
      <c r="N81" s="368">
        <v>0</v>
      </c>
      <c r="O81" s="368">
        <v>0</v>
      </c>
      <c r="P81" s="368">
        <v>0</v>
      </c>
      <c r="Q81" s="368">
        <v>0</v>
      </c>
      <c r="R81" s="368">
        <v>0</v>
      </c>
      <c r="S81" s="368">
        <v>0</v>
      </c>
      <c r="T81" s="368">
        <f t="shared" si="4"/>
        <v>0</v>
      </c>
      <c r="U81" s="368" t="e">
        <f t="shared" si="5"/>
        <v>#DIV/0!</v>
      </c>
      <c r="V81" s="361"/>
    </row>
    <row r="82" spans="1:22" s="382" customFormat="1" ht="15.75" customHeight="1" x14ac:dyDescent="0.2">
      <c r="A82" s="393" t="s">
        <v>132</v>
      </c>
      <c r="B82" s="393" t="s">
        <v>862</v>
      </c>
      <c r="C82" s="393" t="s">
        <v>835</v>
      </c>
      <c r="D82" s="384">
        <f>SUM(D83:D95)</f>
        <v>5.7590548700000008</v>
      </c>
      <c r="E82" s="384">
        <f t="shared" ref="E82:Q82" si="37">SUM(E83:E95)</f>
        <v>0</v>
      </c>
      <c r="F82" s="384">
        <f t="shared" si="37"/>
        <v>0</v>
      </c>
      <c r="G82" s="384">
        <f t="shared" si="37"/>
        <v>46.72750777000001</v>
      </c>
      <c r="H82" s="384">
        <f t="shared" si="37"/>
        <v>46.72750777000001</v>
      </c>
      <c r="I82" s="384">
        <f t="shared" si="37"/>
        <v>0</v>
      </c>
      <c r="J82" s="384">
        <f t="shared" si="37"/>
        <v>0</v>
      </c>
      <c r="K82" s="384">
        <f t="shared" si="37"/>
        <v>0</v>
      </c>
      <c r="L82" s="384">
        <f t="shared" si="37"/>
        <v>3.6510865799999999</v>
      </c>
      <c r="M82" s="384">
        <f t="shared" si="37"/>
        <v>0</v>
      </c>
      <c r="N82" s="384">
        <f t="shared" si="37"/>
        <v>29.459400190000004</v>
      </c>
      <c r="O82" s="384">
        <f t="shared" si="37"/>
        <v>0</v>
      </c>
      <c r="P82" s="384">
        <f t="shared" si="37"/>
        <v>13.617021000000001</v>
      </c>
      <c r="Q82" s="384">
        <f t="shared" si="37"/>
        <v>0</v>
      </c>
      <c r="R82" s="384">
        <f t="shared" ref="R82:S82" si="38">SUM(R94:R95)</f>
        <v>0</v>
      </c>
      <c r="S82" s="384">
        <f t="shared" si="38"/>
        <v>2.50202137</v>
      </c>
      <c r="T82" s="384">
        <f t="shared" si="4"/>
        <v>0</v>
      </c>
      <c r="U82" s="384" t="e">
        <f t="shared" si="5"/>
        <v>#DIV/0!</v>
      </c>
      <c r="V82" s="396"/>
    </row>
    <row r="83" spans="1:22" ht="15.75" customHeight="1" x14ac:dyDescent="0.2">
      <c r="A83" s="394" t="s">
        <v>133</v>
      </c>
      <c r="B83" s="394" t="s">
        <v>996</v>
      </c>
      <c r="C83" s="394" t="s">
        <v>997</v>
      </c>
      <c r="D83" s="373">
        <f>0.3307683+0.88838325</f>
        <v>1.2191515499999999</v>
      </c>
      <c r="E83" s="386">
        <v>0</v>
      </c>
      <c r="F83" s="383"/>
      <c r="G83" s="373">
        <f t="shared" ref="G83:G95" si="39">H83</f>
        <v>9.2305899999999994</v>
      </c>
      <c r="H83" s="373">
        <f t="shared" ref="H83:H95" si="40">J83+L83+N83+P83</f>
        <v>9.2305899999999994</v>
      </c>
      <c r="I83" s="373">
        <f t="shared" ref="I83:I95" si="41">K83+M83+O83+Q83</f>
        <v>0</v>
      </c>
      <c r="J83" s="374">
        <v>0</v>
      </c>
      <c r="K83" s="374">
        <v>0</v>
      </c>
      <c r="L83" s="383">
        <v>0</v>
      </c>
      <c r="M83" s="374">
        <v>0</v>
      </c>
      <c r="N83" s="376">
        <f>9.23059</f>
        <v>9.2305899999999994</v>
      </c>
      <c r="O83" s="374">
        <v>0</v>
      </c>
      <c r="P83" s="376">
        <v>0</v>
      </c>
      <c r="Q83" s="374">
        <v>0</v>
      </c>
      <c r="R83" s="383"/>
      <c r="S83" s="373">
        <f t="shared" ref="S83:S95" si="42">G83-I83</f>
        <v>9.2305899999999994</v>
      </c>
      <c r="T83" s="373">
        <f t="shared" ref="T83:T95" si="43">K83-J83</f>
        <v>0</v>
      </c>
      <c r="U83" s="207" t="e">
        <f t="shared" ref="U83:U95" si="44">T83/J83</f>
        <v>#DIV/0!</v>
      </c>
      <c r="V83" s="397"/>
    </row>
    <row r="84" spans="1:22" ht="15.75" customHeight="1" x14ac:dyDescent="0.2">
      <c r="A84" s="394" t="s">
        <v>134</v>
      </c>
      <c r="B84" s="394" t="s">
        <v>998</v>
      </c>
      <c r="C84" s="394" t="s">
        <v>999</v>
      </c>
      <c r="D84" s="383">
        <f>1.11047911+0.26298947</f>
        <v>1.3734685799999999</v>
      </c>
      <c r="E84" s="386">
        <v>0</v>
      </c>
      <c r="F84" s="383"/>
      <c r="G84" s="373">
        <f t="shared" si="39"/>
        <v>10.221780000000001</v>
      </c>
      <c r="H84" s="373">
        <f t="shared" si="40"/>
        <v>10.221780000000001</v>
      </c>
      <c r="I84" s="373">
        <f t="shared" si="41"/>
        <v>0</v>
      </c>
      <c r="J84" s="374">
        <v>0</v>
      </c>
      <c r="K84" s="374">
        <v>0</v>
      </c>
      <c r="L84" s="383">
        <v>0</v>
      </c>
      <c r="M84" s="374">
        <v>0</v>
      </c>
      <c r="N84" s="376">
        <v>0</v>
      </c>
      <c r="O84" s="374">
        <v>0</v>
      </c>
      <c r="P84" s="376">
        <f>10.22178</f>
        <v>10.221780000000001</v>
      </c>
      <c r="Q84" s="374">
        <v>0</v>
      </c>
      <c r="R84" s="383"/>
      <c r="S84" s="373">
        <f t="shared" si="42"/>
        <v>10.221780000000001</v>
      </c>
      <c r="T84" s="373">
        <f t="shared" si="43"/>
        <v>0</v>
      </c>
      <c r="U84" s="207" t="e">
        <f t="shared" si="44"/>
        <v>#DIV/0!</v>
      </c>
      <c r="V84" s="397"/>
    </row>
    <row r="85" spans="1:22" ht="15.75" customHeight="1" x14ac:dyDescent="0.2">
      <c r="A85" s="394" t="s">
        <v>1000</v>
      </c>
      <c r="B85" s="394" t="s">
        <v>1001</v>
      </c>
      <c r="C85" s="394" t="s">
        <v>1002</v>
      </c>
      <c r="D85" s="383">
        <f>0.07080343+0.04035155+0.25213563+0.16860107</f>
        <v>0.53189167999999998</v>
      </c>
      <c r="E85" s="386">
        <v>0</v>
      </c>
      <c r="F85" s="383"/>
      <c r="G85" s="373">
        <f t="shared" si="39"/>
        <v>4.1454630000000003</v>
      </c>
      <c r="H85" s="373">
        <f t="shared" si="40"/>
        <v>4.1454630000000003</v>
      </c>
      <c r="I85" s="373">
        <f t="shared" si="41"/>
        <v>0</v>
      </c>
      <c r="J85" s="374">
        <v>0</v>
      </c>
      <c r="K85" s="374">
        <v>0</v>
      </c>
      <c r="L85" s="383">
        <v>0</v>
      </c>
      <c r="M85" s="374">
        <v>0</v>
      </c>
      <c r="N85" s="376">
        <f>4.145463</f>
        <v>4.1454630000000003</v>
      </c>
      <c r="O85" s="374">
        <v>0</v>
      </c>
      <c r="P85" s="376">
        <v>0</v>
      </c>
      <c r="Q85" s="374">
        <v>0</v>
      </c>
      <c r="R85" s="383"/>
      <c r="S85" s="373">
        <f t="shared" si="42"/>
        <v>4.1454630000000003</v>
      </c>
      <c r="T85" s="373">
        <f t="shared" si="43"/>
        <v>0</v>
      </c>
      <c r="U85" s="207" t="e">
        <f t="shared" si="44"/>
        <v>#DIV/0!</v>
      </c>
      <c r="V85" s="397"/>
    </row>
    <row r="86" spans="1:22" ht="15.75" customHeight="1" x14ac:dyDescent="0.2">
      <c r="A86" s="394" t="s">
        <v>1003</v>
      </c>
      <c r="B86" s="394" t="s">
        <v>1004</v>
      </c>
      <c r="C86" s="394" t="s">
        <v>1005</v>
      </c>
      <c r="D86" s="383">
        <f>0.25740619+0.17687454</f>
        <v>0.43428073</v>
      </c>
      <c r="E86" s="386">
        <v>0</v>
      </c>
      <c r="F86" s="383"/>
      <c r="G86" s="373">
        <f t="shared" si="39"/>
        <v>3.395241</v>
      </c>
      <c r="H86" s="373">
        <f t="shared" si="40"/>
        <v>3.395241</v>
      </c>
      <c r="I86" s="373">
        <f t="shared" si="41"/>
        <v>0</v>
      </c>
      <c r="J86" s="374">
        <v>0</v>
      </c>
      <c r="K86" s="374">
        <v>0</v>
      </c>
      <c r="L86" s="383">
        <v>0</v>
      </c>
      <c r="M86" s="374">
        <v>0</v>
      </c>
      <c r="N86" s="376">
        <v>0</v>
      </c>
      <c r="O86" s="374">
        <v>0</v>
      </c>
      <c r="P86" s="376">
        <f>3.395241</f>
        <v>3.395241</v>
      </c>
      <c r="Q86" s="374">
        <v>0</v>
      </c>
      <c r="R86" s="383"/>
      <c r="S86" s="373">
        <f t="shared" si="42"/>
        <v>3.395241</v>
      </c>
      <c r="T86" s="373">
        <f t="shared" si="43"/>
        <v>0</v>
      </c>
      <c r="U86" s="207" t="e">
        <f t="shared" si="44"/>
        <v>#DIV/0!</v>
      </c>
      <c r="V86" s="397"/>
    </row>
    <row r="87" spans="1:22" ht="15.75" customHeight="1" x14ac:dyDescent="0.2">
      <c r="A87" s="394" t="s">
        <v>1006</v>
      </c>
      <c r="B87" s="394" t="s">
        <v>1007</v>
      </c>
      <c r="C87" s="394" t="s">
        <v>1008</v>
      </c>
      <c r="D87" s="383"/>
      <c r="E87" s="386">
        <v>0</v>
      </c>
      <c r="F87" s="383"/>
      <c r="G87" s="373">
        <f t="shared" si="39"/>
        <v>5.5</v>
      </c>
      <c r="H87" s="373">
        <f t="shared" si="40"/>
        <v>5.5</v>
      </c>
      <c r="I87" s="373">
        <f t="shared" si="41"/>
        <v>0</v>
      </c>
      <c r="J87" s="374">
        <v>0</v>
      </c>
      <c r="K87" s="374">
        <v>0</v>
      </c>
      <c r="L87" s="383">
        <v>0</v>
      </c>
      <c r="M87" s="374">
        <v>0</v>
      </c>
      <c r="N87" s="376">
        <f>5.5</f>
        <v>5.5</v>
      </c>
      <c r="O87" s="374">
        <v>0</v>
      </c>
      <c r="P87" s="374">
        <v>0</v>
      </c>
      <c r="Q87" s="374">
        <v>0</v>
      </c>
      <c r="R87" s="383"/>
      <c r="S87" s="373">
        <f t="shared" si="42"/>
        <v>5.5</v>
      </c>
      <c r="T87" s="373">
        <f t="shared" si="43"/>
        <v>0</v>
      </c>
      <c r="U87" s="207" t="e">
        <f t="shared" si="44"/>
        <v>#DIV/0!</v>
      </c>
      <c r="V87" s="397"/>
    </row>
    <row r="88" spans="1:22" ht="15.75" customHeight="1" x14ac:dyDescent="0.2">
      <c r="A88" s="394" t="s">
        <v>1009</v>
      </c>
      <c r="B88" s="394" t="s">
        <v>1010</v>
      </c>
      <c r="C88" s="394" t="s">
        <v>1011</v>
      </c>
      <c r="D88" s="383">
        <f>0.02103795+0.00764256</f>
        <v>2.8680509999999999E-2</v>
      </c>
      <c r="E88" s="386">
        <v>0</v>
      </c>
      <c r="F88" s="383"/>
      <c r="G88" s="373">
        <f t="shared" si="39"/>
        <v>0.19994999999999999</v>
      </c>
      <c r="H88" s="373">
        <f t="shared" si="40"/>
        <v>0.19994999999999999</v>
      </c>
      <c r="I88" s="373">
        <f t="shared" si="41"/>
        <v>0</v>
      </c>
      <c r="J88" s="374">
        <v>0</v>
      </c>
      <c r="K88" s="374">
        <v>0</v>
      </c>
      <c r="L88" s="383">
        <v>0</v>
      </c>
      <c r="M88" s="374">
        <v>0</v>
      </c>
      <c r="N88" s="376">
        <f>0.19995</f>
        <v>0.19994999999999999</v>
      </c>
      <c r="O88" s="374">
        <v>0</v>
      </c>
      <c r="P88" s="374">
        <v>0</v>
      </c>
      <c r="Q88" s="374">
        <v>0</v>
      </c>
      <c r="R88" s="383"/>
      <c r="S88" s="373">
        <f t="shared" si="42"/>
        <v>0.19994999999999999</v>
      </c>
      <c r="T88" s="373">
        <f t="shared" si="43"/>
        <v>0</v>
      </c>
      <c r="U88" s="207" t="e">
        <f t="shared" si="44"/>
        <v>#DIV/0!</v>
      </c>
      <c r="V88" s="397"/>
    </row>
    <row r="89" spans="1:22" ht="15.75" customHeight="1" x14ac:dyDescent="0.2">
      <c r="A89" s="394" t="s">
        <v>1012</v>
      </c>
      <c r="B89" s="394" t="s">
        <v>1013</v>
      </c>
      <c r="C89" s="394" t="s">
        <v>1014</v>
      </c>
      <c r="D89" s="383">
        <f>0.06866184+0.01316408+0.2627437</f>
        <v>0.34456962000000002</v>
      </c>
      <c r="E89" s="386">
        <v>0</v>
      </c>
      <c r="F89" s="383"/>
      <c r="G89" s="373">
        <f t="shared" si="39"/>
        <v>2.340719</v>
      </c>
      <c r="H89" s="373">
        <f t="shared" si="40"/>
        <v>2.340719</v>
      </c>
      <c r="I89" s="373">
        <f t="shared" si="41"/>
        <v>0</v>
      </c>
      <c r="J89" s="374">
        <v>0</v>
      </c>
      <c r="K89" s="374">
        <v>0</v>
      </c>
      <c r="L89" s="383">
        <v>0</v>
      </c>
      <c r="M89" s="374">
        <v>0</v>
      </c>
      <c r="N89" s="376">
        <f>2.340719</f>
        <v>2.340719</v>
      </c>
      <c r="O89" s="374">
        <v>0</v>
      </c>
      <c r="P89" s="374">
        <v>0</v>
      </c>
      <c r="Q89" s="374">
        <v>0</v>
      </c>
      <c r="R89" s="383"/>
      <c r="S89" s="373">
        <f t="shared" si="42"/>
        <v>2.340719</v>
      </c>
      <c r="T89" s="373">
        <f t="shared" si="43"/>
        <v>0</v>
      </c>
      <c r="U89" s="207" t="e">
        <f t="shared" si="44"/>
        <v>#DIV/0!</v>
      </c>
      <c r="V89" s="397"/>
    </row>
    <row r="90" spans="1:22" ht="15.75" customHeight="1" x14ac:dyDescent="0.2">
      <c r="A90" s="394" t="s">
        <v>1015</v>
      </c>
      <c r="B90" s="394" t="s">
        <v>1016</v>
      </c>
      <c r="C90" s="394" t="s">
        <v>1017</v>
      </c>
      <c r="D90" s="383">
        <f>0.05091567+0.01046681+0.02942691+0.20261138+0.07129581+0.0076524+0.20261138</f>
        <v>0.57498036000000008</v>
      </c>
      <c r="E90" s="386">
        <v>0</v>
      </c>
      <c r="F90" s="383"/>
      <c r="G90" s="373">
        <f t="shared" si="39"/>
        <v>4.4232899999999997</v>
      </c>
      <c r="H90" s="373">
        <f t="shared" si="40"/>
        <v>4.4232899999999997</v>
      </c>
      <c r="I90" s="373">
        <f t="shared" si="41"/>
        <v>0</v>
      </c>
      <c r="J90" s="374">
        <v>0</v>
      </c>
      <c r="K90" s="374">
        <v>0</v>
      </c>
      <c r="L90" s="383">
        <v>0</v>
      </c>
      <c r="M90" s="374">
        <v>0</v>
      </c>
      <c r="N90" s="376">
        <f>4.42329</f>
        <v>4.4232899999999997</v>
      </c>
      <c r="O90" s="374">
        <v>0</v>
      </c>
      <c r="P90" s="374">
        <v>0</v>
      </c>
      <c r="Q90" s="374">
        <v>0</v>
      </c>
      <c r="R90" s="383"/>
      <c r="S90" s="373">
        <f t="shared" si="42"/>
        <v>4.4232899999999997</v>
      </c>
      <c r="T90" s="373">
        <f t="shared" si="43"/>
        <v>0</v>
      </c>
      <c r="U90" s="207" t="e">
        <f t="shared" si="44"/>
        <v>#DIV/0!</v>
      </c>
      <c r="V90" s="397"/>
    </row>
    <row r="91" spans="1:22" ht="15.75" customHeight="1" x14ac:dyDescent="0.2">
      <c r="A91" s="394" t="s">
        <v>1018</v>
      </c>
      <c r="B91" s="394" t="s">
        <v>1019</v>
      </c>
      <c r="C91" s="394" t="s">
        <v>1020</v>
      </c>
      <c r="D91" s="383">
        <v>0.1796809</v>
      </c>
      <c r="E91" s="386">
        <v>0</v>
      </c>
      <c r="F91" s="383"/>
      <c r="G91" s="373">
        <f t="shared" si="39"/>
        <v>1.1933881900000001</v>
      </c>
      <c r="H91" s="373">
        <f t="shared" si="40"/>
        <v>1.1933881900000001</v>
      </c>
      <c r="I91" s="373">
        <f t="shared" si="41"/>
        <v>0</v>
      </c>
      <c r="J91" s="374">
        <v>0</v>
      </c>
      <c r="K91" s="374">
        <v>0</v>
      </c>
      <c r="L91" s="383">
        <v>0</v>
      </c>
      <c r="M91" s="374">
        <v>0</v>
      </c>
      <c r="N91" s="376">
        <f>1.19338819</f>
        <v>1.1933881900000001</v>
      </c>
      <c r="O91" s="374">
        <v>0</v>
      </c>
      <c r="P91" s="374">
        <v>0</v>
      </c>
      <c r="Q91" s="374">
        <v>0</v>
      </c>
      <c r="R91" s="383"/>
      <c r="S91" s="373">
        <f t="shared" si="42"/>
        <v>1.1933881900000001</v>
      </c>
      <c r="T91" s="373">
        <f t="shared" si="43"/>
        <v>0</v>
      </c>
      <c r="U91" s="207" t="e">
        <f t="shared" si="44"/>
        <v>#DIV/0!</v>
      </c>
      <c r="V91" s="397"/>
    </row>
    <row r="92" spans="1:22" ht="15.75" customHeight="1" x14ac:dyDescent="0.2">
      <c r="A92" s="394" t="s">
        <v>1021</v>
      </c>
      <c r="B92" s="394" t="s">
        <v>1022</v>
      </c>
      <c r="C92" s="394" t="s">
        <v>1023</v>
      </c>
      <c r="D92" s="383">
        <v>0.12775722</v>
      </c>
      <c r="E92" s="386">
        <v>0</v>
      </c>
      <c r="F92" s="383"/>
      <c r="G92" s="373">
        <f t="shared" si="39"/>
        <v>1.1490652100000001</v>
      </c>
      <c r="H92" s="373">
        <f t="shared" si="40"/>
        <v>1.1490652100000001</v>
      </c>
      <c r="I92" s="373">
        <f t="shared" si="41"/>
        <v>0</v>
      </c>
      <c r="J92" s="374">
        <v>0</v>
      </c>
      <c r="K92" s="374">
        <v>0</v>
      </c>
      <c r="L92" s="376">
        <f>1.14906521</f>
        <v>1.1490652100000001</v>
      </c>
      <c r="M92" s="374">
        <v>0</v>
      </c>
      <c r="N92" s="376">
        <v>0</v>
      </c>
      <c r="O92" s="374">
        <v>0</v>
      </c>
      <c r="P92" s="374">
        <v>0</v>
      </c>
      <c r="Q92" s="374">
        <v>0</v>
      </c>
      <c r="R92" s="383"/>
      <c r="S92" s="373">
        <f t="shared" si="42"/>
        <v>1.1490652100000001</v>
      </c>
      <c r="T92" s="373">
        <f t="shared" si="43"/>
        <v>0</v>
      </c>
      <c r="U92" s="207" t="e">
        <f t="shared" si="44"/>
        <v>#DIV/0!</v>
      </c>
      <c r="V92" s="397"/>
    </row>
    <row r="93" spans="1:22" ht="15.75" customHeight="1" x14ac:dyDescent="0.2">
      <c r="A93" s="394" t="s">
        <v>1024</v>
      </c>
      <c r="B93" s="394" t="s">
        <v>1025</v>
      </c>
      <c r="C93" s="394" t="s">
        <v>1026</v>
      </c>
      <c r="D93" s="383">
        <v>0.61098891</v>
      </c>
      <c r="E93" s="386">
        <v>0</v>
      </c>
      <c r="F93" s="383"/>
      <c r="G93" s="373">
        <f t="shared" si="39"/>
        <v>2.4260000000000002</v>
      </c>
      <c r="H93" s="373">
        <f t="shared" si="40"/>
        <v>2.4260000000000002</v>
      </c>
      <c r="I93" s="373">
        <f t="shared" si="41"/>
        <v>0</v>
      </c>
      <c r="J93" s="374">
        <v>0</v>
      </c>
      <c r="K93" s="374">
        <v>0</v>
      </c>
      <c r="L93" s="383">
        <v>0</v>
      </c>
      <c r="M93" s="374">
        <v>0</v>
      </c>
      <c r="N93" s="376">
        <f>2.426</f>
        <v>2.4260000000000002</v>
      </c>
      <c r="O93" s="374">
        <v>0</v>
      </c>
      <c r="P93" s="374">
        <v>0</v>
      </c>
      <c r="Q93" s="374">
        <v>0</v>
      </c>
      <c r="R93" s="383"/>
      <c r="S93" s="373">
        <f t="shared" si="42"/>
        <v>2.4260000000000002</v>
      </c>
      <c r="T93" s="373">
        <f t="shared" si="43"/>
        <v>0</v>
      </c>
      <c r="U93" s="207" t="e">
        <f t="shared" si="44"/>
        <v>#DIV/0!</v>
      </c>
      <c r="V93" s="397"/>
    </row>
    <row r="94" spans="1:22" x14ac:dyDescent="0.2">
      <c r="A94" s="394" t="s">
        <v>1027</v>
      </c>
      <c r="B94" s="395" t="s">
        <v>872</v>
      </c>
      <c r="C94" s="395" t="s">
        <v>874</v>
      </c>
      <c r="D94" s="387">
        <v>0.18646788</v>
      </c>
      <c r="E94" s="386">
        <v>0</v>
      </c>
      <c r="F94" s="387"/>
      <c r="G94" s="373">
        <f t="shared" si="39"/>
        <v>1.5504534400000001</v>
      </c>
      <c r="H94" s="373">
        <f t="shared" si="40"/>
        <v>1.5504534400000001</v>
      </c>
      <c r="I94" s="373">
        <f t="shared" si="41"/>
        <v>0</v>
      </c>
      <c r="J94" s="387">
        <v>0</v>
      </c>
      <c r="K94" s="387">
        <v>0</v>
      </c>
      <c r="L94" s="387">
        <v>1.5504534400000001</v>
      </c>
      <c r="M94" s="387">
        <v>0</v>
      </c>
      <c r="N94" s="374">
        <v>0</v>
      </c>
      <c r="O94" s="387">
        <v>0</v>
      </c>
      <c r="P94" s="387">
        <v>0</v>
      </c>
      <c r="Q94" s="387">
        <v>0</v>
      </c>
      <c r="R94" s="387"/>
      <c r="S94" s="373">
        <f t="shared" si="42"/>
        <v>1.5504534400000001</v>
      </c>
      <c r="T94" s="373">
        <f t="shared" si="43"/>
        <v>0</v>
      </c>
      <c r="U94" s="207" t="e">
        <f t="shared" si="44"/>
        <v>#DIV/0!</v>
      </c>
      <c r="V94" s="398"/>
    </row>
    <row r="95" spans="1:22" x14ac:dyDescent="0.2">
      <c r="A95" s="394" t="s">
        <v>1028</v>
      </c>
      <c r="B95" s="395" t="s">
        <v>871</v>
      </c>
      <c r="C95" s="395" t="s">
        <v>873</v>
      </c>
      <c r="D95" s="387">
        <v>0.14713693</v>
      </c>
      <c r="E95" s="386">
        <v>0</v>
      </c>
      <c r="F95" s="399"/>
      <c r="G95" s="373">
        <f t="shared" si="39"/>
        <v>0.95156792999999995</v>
      </c>
      <c r="H95" s="373">
        <f t="shared" si="40"/>
        <v>0.95156792999999995</v>
      </c>
      <c r="I95" s="373">
        <f t="shared" si="41"/>
        <v>0</v>
      </c>
      <c r="J95" s="399">
        <v>0</v>
      </c>
      <c r="K95" s="399">
        <v>0</v>
      </c>
      <c r="L95" s="399">
        <v>0.95156792999999995</v>
      </c>
      <c r="M95" s="399">
        <v>0</v>
      </c>
      <c r="N95" s="374">
        <v>0</v>
      </c>
      <c r="O95" s="399">
        <v>0</v>
      </c>
      <c r="P95" s="399">
        <v>0</v>
      </c>
      <c r="Q95" s="399">
        <v>0</v>
      </c>
      <c r="R95" s="399"/>
      <c r="S95" s="373">
        <f t="shared" si="42"/>
        <v>0.95156792999999995</v>
      </c>
      <c r="T95" s="373">
        <f t="shared" si="43"/>
        <v>0</v>
      </c>
      <c r="U95" s="207" t="e">
        <f t="shared" si="44"/>
        <v>#DIV/0!</v>
      </c>
      <c r="V95" s="398"/>
    </row>
    <row r="96" spans="1:22" s="382" customFormat="1" x14ac:dyDescent="0.2">
      <c r="A96" s="393" t="s">
        <v>188</v>
      </c>
      <c r="B96" s="393" t="s">
        <v>863</v>
      </c>
      <c r="C96" s="393" t="s">
        <v>835</v>
      </c>
      <c r="D96" s="360">
        <f>SUM(D97:D109)</f>
        <v>0</v>
      </c>
      <c r="E96" s="360">
        <f t="shared" ref="E96:Q96" si="45">SUM(E97:E109)</f>
        <v>0</v>
      </c>
      <c r="F96" s="360">
        <f t="shared" si="45"/>
        <v>0</v>
      </c>
      <c r="G96" s="360">
        <f t="shared" si="45"/>
        <v>44.272734333332998</v>
      </c>
      <c r="H96" s="360">
        <f t="shared" si="45"/>
        <v>44.272734333332998</v>
      </c>
      <c r="I96" s="360">
        <f t="shared" si="45"/>
        <v>0</v>
      </c>
      <c r="J96" s="360">
        <f t="shared" si="45"/>
        <v>0</v>
      </c>
      <c r="K96" s="360">
        <f t="shared" si="45"/>
        <v>0</v>
      </c>
      <c r="L96" s="360">
        <f t="shared" si="45"/>
        <v>33.419133333333008</v>
      </c>
      <c r="M96" s="360">
        <f t="shared" si="45"/>
        <v>0</v>
      </c>
      <c r="N96" s="360">
        <f t="shared" si="45"/>
        <v>2.7236009999999999</v>
      </c>
      <c r="O96" s="360">
        <f t="shared" si="45"/>
        <v>0</v>
      </c>
      <c r="P96" s="360">
        <f t="shared" si="45"/>
        <v>8.129999999999999</v>
      </c>
      <c r="Q96" s="360">
        <f t="shared" si="45"/>
        <v>0</v>
      </c>
      <c r="R96" s="360">
        <v>0</v>
      </c>
      <c r="S96" s="360">
        <v>0</v>
      </c>
      <c r="T96" s="360">
        <f t="shared" ref="T96:T109" si="46">K96-J96</f>
        <v>0</v>
      </c>
      <c r="U96" s="360" t="e">
        <f t="shared" ref="U96:U109" si="47">T96/J96</f>
        <v>#DIV/0!</v>
      </c>
      <c r="V96" s="396"/>
    </row>
    <row r="97" spans="1:22" x14ac:dyDescent="0.2">
      <c r="A97" s="394" t="s">
        <v>1029</v>
      </c>
      <c r="B97" s="395" t="s">
        <v>1030</v>
      </c>
      <c r="C97" s="395" t="s">
        <v>1031</v>
      </c>
      <c r="D97" s="387"/>
      <c r="E97" s="386">
        <v>0</v>
      </c>
      <c r="F97" s="399"/>
      <c r="G97" s="373">
        <f t="shared" ref="G97:G109" si="48">H97</f>
        <v>0.18</v>
      </c>
      <c r="H97" s="373">
        <f t="shared" ref="H97:H109" si="49">J97+L97+N97+P97</f>
        <v>0.18</v>
      </c>
      <c r="I97" s="373">
        <f t="shared" ref="I97:I109" si="50">K97+M97+O97+Q97</f>
        <v>0</v>
      </c>
      <c r="J97" s="374">
        <v>0</v>
      </c>
      <c r="K97" s="374">
        <v>0</v>
      </c>
      <c r="L97" s="399">
        <f>0.18</f>
        <v>0.18</v>
      </c>
      <c r="M97" s="374">
        <v>0</v>
      </c>
      <c r="N97" s="399">
        <v>0</v>
      </c>
      <c r="O97" s="374">
        <v>0</v>
      </c>
      <c r="P97" s="399">
        <v>0</v>
      </c>
      <c r="Q97" s="374">
        <v>0</v>
      </c>
      <c r="R97" s="399"/>
      <c r="S97" s="373">
        <f t="shared" ref="S97:S109" si="51">G97-I97</f>
        <v>0.18</v>
      </c>
      <c r="T97" s="373">
        <f t="shared" si="46"/>
        <v>0</v>
      </c>
      <c r="U97" s="207" t="e">
        <f t="shared" si="47"/>
        <v>#DIV/0!</v>
      </c>
      <c r="V97" s="398"/>
    </row>
    <row r="98" spans="1:22" x14ac:dyDescent="0.2">
      <c r="A98" s="394" t="s">
        <v>1032</v>
      </c>
      <c r="B98" s="395" t="s">
        <v>1033</v>
      </c>
      <c r="C98" s="395" t="s">
        <v>1034</v>
      </c>
      <c r="D98" s="387"/>
      <c r="E98" s="386">
        <v>0</v>
      </c>
      <c r="F98" s="399"/>
      <c r="G98" s="373">
        <f t="shared" si="48"/>
        <v>6.1333000000000002</v>
      </c>
      <c r="H98" s="373">
        <f t="shared" si="49"/>
        <v>6.1333000000000002</v>
      </c>
      <c r="I98" s="373">
        <f t="shared" si="50"/>
        <v>0</v>
      </c>
      <c r="J98" s="374">
        <v>0</v>
      </c>
      <c r="K98" s="374">
        <v>0</v>
      </c>
      <c r="L98" s="399">
        <f>6.1333</f>
        <v>6.1333000000000002</v>
      </c>
      <c r="M98" s="374">
        <v>0</v>
      </c>
      <c r="N98" s="399">
        <v>0</v>
      </c>
      <c r="O98" s="374">
        <v>0</v>
      </c>
      <c r="P98" s="399">
        <v>0</v>
      </c>
      <c r="Q98" s="374">
        <v>0</v>
      </c>
      <c r="R98" s="399"/>
      <c r="S98" s="373">
        <f t="shared" si="51"/>
        <v>6.1333000000000002</v>
      </c>
      <c r="T98" s="373">
        <f t="shared" si="46"/>
        <v>0</v>
      </c>
      <c r="U98" s="207" t="e">
        <f t="shared" si="47"/>
        <v>#DIV/0!</v>
      </c>
      <c r="V98" s="398"/>
    </row>
    <row r="99" spans="1:22" x14ac:dyDescent="0.2">
      <c r="A99" s="394" t="s">
        <v>1035</v>
      </c>
      <c r="B99" s="395" t="s">
        <v>1036</v>
      </c>
      <c r="C99" s="395" t="s">
        <v>1037</v>
      </c>
      <c r="D99" s="387"/>
      <c r="E99" s="386">
        <v>0</v>
      </c>
      <c r="F99" s="399"/>
      <c r="G99" s="373">
        <f t="shared" si="48"/>
        <v>12.105833333333001</v>
      </c>
      <c r="H99" s="373">
        <f t="shared" si="49"/>
        <v>12.105833333333001</v>
      </c>
      <c r="I99" s="373">
        <f t="shared" si="50"/>
        <v>0</v>
      </c>
      <c r="J99" s="374">
        <v>0</v>
      </c>
      <c r="K99" s="374">
        <v>0</v>
      </c>
      <c r="L99" s="399">
        <f>12.105833333333</f>
        <v>12.105833333333001</v>
      </c>
      <c r="M99" s="374">
        <v>0</v>
      </c>
      <c r="N99" s="399">
        <v>0</v>
      </c>
      <c r="O99" s="374">
        <v>0</v>
      </c>
      <c r="P99" s="399">
        <v>0</v>
      </c>
      <c r="Q99" s="374">
        <v>0</v>
      </c>
      <c r="R99" s="399"/>
      <c r="S99" s="373">
        <f t="shared" si="51"/>
        <v>12.105833333333001</v>
      </c>
      <c r="T99" s="373">
        <f t="shared" si="46"/>
        <v>0</v>
      </c>
      <c r="U99" s="207" t="e">
        <f t="shared" si="47"/>
        <v>#DIV/0!</v>
      </c>
      <c r="V99" s="398"/>
    </row>
    <row r="100" spans="1:22" x14ac:dyDescent="0.2">
      <c r="A100" s="394" t="s">
        <v>1038</v>
      </c>
      <c r="B100" s="395" t="s">
        <v>1039</v>
      </c>
      <c r="C100" s="395" t="s">
        <v>1040</v>
      </c>
      <c r="D100" s="387"/>
      <c r="E100" s="386">
        <v>0</v>
      </c>
      <c r="F100" s="399"/>
      <c r="G100" s="373">
        <f t="shared" si="48"/>
        <v>13.3</v>
      </c>
      <c r="H100" s="373">
        <f t="shared" si="49"/>
        <v>13.3</v>
      </c>
      <c r="I100" s="373">
        <f t="shared" si="50"/>
        <v>0</v>
      </c>
      <c r="J100" s="374">
        <v>0</v>
      </c>
      <c r="K100" s="374">
        <v>0</v>
      </c>
      <c r="L100" s="399">
        <f>13.3</f>
        <v>13.3</v>
      </c>
      <c r="M100" s="374">
        <v>0</v>
      </c>
      <c r="N100" s="399">
        <v>0</v>
      </c>
      <c r="O100" s="374">
        <v>0</v>
      </c>
      <c r="P100" s="399">
        <v>0</v>
      </c>
      <c r="Q100" s="374">
        <v>0</v>
      </c>
      <c r="R100" s="399"/>
      <c r="S100" s="373">
        <f t="shared" si="51"/>
        <v>13.3</v>
      </c>
      <c r="T100" s="373">
        <f t="shared" si="46"/>
        <v>0</v>
      </c>
      <c r="U100" s="207" t="e">
        <f t="shared" si="47"/>
        <v>#DIV/0!</v>
      </c>
      <c r="V100" s="398"/>
    </row>
    <row r="101" spans="1:22" x14ac:dyDescent="0.2">
      <c r="A101" s="394" t="s">
        <v>1041</v>
      </c>
      <c r="B101" s="395" t="s">
        <v>1042</v>
      </c>
      <c r="C101" s="395" t="s">
        <v>1043</v>
      </c>
      <c r="D101" s="387"/>
      <c r="E101" s="386">
        <v>0</v>
      </c>
      <c r="F101" s="399"/>
      <c r="G101" s="373">
        <f t="shared" si="48"/>
        <v>2.1561759999999999</v>
      </c>
      <c r="H101" s="373">
        <f t="shared" si="49"/>
        <v>2.1561759999999999</v>
      </c>
      <c r="I101" s="373">
        <f t="shared" si="50"/>
        <v>0</v>
      </c>
      <c r="J101" s="374">
        <v>0</v>
      </c>
      <c r="K101" s="374">
        <v>0</v>
      </c>
      <c r="L101" s="399">
        <v>0</v>
      </c>
      <c r="M101" s="374">
        <v>0</v>
      </c>
      <c r="N101" s="399">
        <f>2.156176</f>
        <v>2.1561759999999999</v>
      </c>
      <c r="O101" s="374">
        <v>0</v>
      </c>
      <c r="P101" s="399">
        <v>0</v>
      </c>
      <c r="Q101" s="374">
        <v>0</v>
      </c>
      <c r="R101" s="399"/>
      <c r="S101" s="373">
        <f t="shared" si="51"/>
        <v>2.1561759999999999</v>
      </c>
      <c r="T101" s="373">
        <f t="shared" si="46"/>
        <v>0</v>
      </c>
      <c r="U101" s="207" t="e">
        <f t="shared" si="47"/>
        <v>#DIV/0!</v>
      </c>
      <c r="V101" s="398"/>
    </row>
    <row r="102" spans="1:22" x14ac:dyDescent="0.2">
      <c r="A102" s="394" t="s">
        <v>1044</v>
      </c>
      <c r="B102" s="395" t="s">
        <v>1045</v>
      </c>
      <c r="C102" s="395" t="s">
        <v>1046</v>
      </c>
      <c r="D102" s="387"/>
      <c r="E102" s="386">
        <v>0</v>
      </c>
      <c r="F102" s="399"/>
      <c r="G102" s="373">
        <f t="shared" si="48"/>
        <v>4.8</v>
      </c>
      <c r="H102" s="373">
        <f t="shared" si="49"/>
        <v>4.8</v>
      </c>
      <c r="I102" s="373">
        <f t="shared" si="50"/>
        <v>0</v>
      </c>
      <c r="J102" s="374">
        <v>0</v>
      </c>
      <c r="K102" s="374">
        <v>0</v>
      </c>
      <c r="L102" s="399">
        <v>0</v>
      </c>
      <c r="M102" s="374">
        <v>0</v>
      </c>
      <c r="N102" s="399">
        <v>0</v>
      </c>
      <c r="O102" s="374">
        <v>0</v>
      </c>
      <c r="P102" s="399">
        <f>4.8</f>
        <v>4.8</v>
      </c>
      <c r="Q102" s="374">
        <v>0</v>
      </c>
      <c r="R102" s="399"/>
      <c r="S102" s="373">
        <f t="shared" si="51"/>
        <v>4.8</v>
      </c>
      <c r="T102" s="373">
        <f t="shared" si="46"/>
        <v>0</v>
      </c>
      <c r="U102" s="207" t="e">
        <f t="shared" si="47"/>
        <v>#DIV/0!</v>
      </c>
      <c r="V102" s="398"/>
    </row>
    <row r="103" spans="1:22" x14ac:dyDescent="0.2">
      <c r="A103" s="394" t="s">
        <v>1047</v>
      </c>
      <c r="B103" s="395" t="s">
        <v>1048</v>
      </c>
      <c r="C103" s="395" t="s">
        <v>1049</v>
      </c>
      <c r="D103" s="387"/>
      <c r="E103" s="386">
        <v>0</v>
      </c>
      <c r="F103" s="399"/>
      <c r="G103" s="373">
        <f t="shared" si="48"/>
        <v>2.8</v>
      </c>
      <c r="H103" s="373">
        <f t="shared" si="49"/>
        <v>2.8</v>
      </c>
      <c r="I103" s="373">
        <f t="shared" si="50"/>
        <v>0</v>
      </c>
      <c r="J103" s="374">
        <v>0</v>
      </c>
      <c r="K103" s="374">
        <v>0</v>
      </c>
      <c r="L103" s="399">
        <v>0</v>
      </c>
      <c r="M103" s="374">
        <v>0</v>
      </c>
      <c r="N103" s="399">
        <v>0</v>
      </c>
      <c r="O103" s="374">
        <v>0</v>
      </c>
      <c r="P103" s="399">
        <f>2.8</f>
        <v>2.8</v>
      </c>
      <c r="Q103" s="374">
        <v>0</v>
      </c>
      <c r="R103" s="399"/>
      <c r="S103" s="373">
        <f t="shared" si="51"/>
        <v>2.8</v>
      </c>
      <c r="T103" s="373">
        <f t="shared" si="46"/>
        <v>0</v>
      </c>
      <c r="U103" s="207" t="e">
        <f t="shared" si="47"/>
        <v>#DIV/0!</v>
      </c>
      <c r="V103" s="398"/>
    </row>
    <row r="104" spans="1:22" x14ac:dyDescent="0.2">
      <c r="A104" s="394" t="s">
        <v>1050</v>
      </c>
      <c r="B104" s="395" t="s">
        <v>1051</v>
      </c>
      <c r="C104" s="395" t="s">
        <v>1052</v>
      </c>
      <c r="D104" s="387"/>
      <c r="E104" s="386">
        <v>0</v>
      </c>
      <c r="F104" s="399"/>
      <c r="G104" s="373">
        <f t="shared" si="48"/>
        <v>1</v>
      </c>
      <c r="H104" s="373">
        <f t="shared" si="49"/>
        <v>1</v>
      </c>
      <c r="I104" s="373">
        <f t="shared" si="50"/>
        <v>0</v>
      </c>
      <c r="J104" s="374">
        <v>0</v>
      </c>
      <c r="K104" s="374">
        <v>0</v>
      </c>
      <c r="L104" s="399">
        <f>1</f>
        <v>1</v>
      </c>
      <c r="M104" s="374">
        <v>0</v>
      </c>
      <c r="N104" s="399">
        <v>0</v>
      </c>
      <c r="O104" s="374">
        <v>0</v>
      </c>
      <c r="P104" s="399">
        <v>0</v>
      </c>
      <c r="Q104" s="374">
        <v>0</v>
      </c>
      <c r="R104" s="399"/>
      <c r="S104" s="373">
        <f t="shared" si="51"/>
        <v>1</v>
      </c>
      <c r="T104" s="373">
        <f t="shared" si="46"/>
        <v>0</v>
      </c>
      <c r="U104" s="207" t="e">
        <f t="shared" si="47"/>
        <v>#DIV/0!</v>
      </c>
      <c r="V104" s="398"/>
    </row>
    <row r="105" spans="1:22" x14ac:dyDescent="0.2">
      <c r="A105" s="394" t="s">
        <v>1053</v>
      </c>
      <c r="B105" s="395" t="s">
        <v>1054</v>
      </c>
      <c r="C105" s="395" t="s">
        <v>1055</v>
      </c>
      <c r="D105" s="387"/>
      <c r="E105" s="386">
        <v>0</v>
      </c>
      <c r="F105" s="399"/>
      <c r="G105" s="373">
        <f t="shared" si="48"/>
        <v>0.7</v>
      </c>
      <c r="H105" s="373">
        <f t="shared" si="49"/>
        <v>0.7</v>
      </c>
      <c r="I105" s="373">
        <f t="shared" si="50"/>
        <v>0</v>
      </c>
      <c r="J105" s="374">
        <v>0</v>
      </c>
      <c r="K105" s="374">
        <v>0</v>
      </c>
      <c r="L105" s="399">
        <f>0.7</f>
        <v>0.7</v>
      </c>
      <c r="M105" s="374">
        <v>0</v>
      </c>
      <c r="N105" s="399">
        <v>0</v>
      </c>
      <c r="O105" s="374">
        <v>0</v>
      </c>
      <c r="P105" s="399">
        <v>0</v>
      </c>
      <c r="Q105" s="374">
        <v>0</v>
      </c>
      <c r="R105" s="399"/>
      <c r="S105" s="373">
        <f t="shared" si="51"/>
        <v>0.7</v>
      </c>
      <c r="T105" s="373">
        <f t="shared" si="46"/>
        <v>0</v>
      </c>
      <c r="U105" s="207" t="e">
        <f t="shared" si="47"/>
        <v>#DIV/0!</v>
      </c>
      <c r="V105" s="398"/>
    </row>
    <row r="106" spans="1:22" x14ac:dyDescent="0.2">
      <c r="A106" s="394" t="s">
        <v>1056</v>
      </c>
      <c r="B106" s="395" t="s">
        <v>1057</v>
      </c>
      <c r="C106" s="395" t="s">
        <v>1058</v>
      </c>
      <c r="D106" s="387"/>
      <c r="E106" s="386">
        <v>0</v>
      </c>
      <c r="F106" s="399"/>
      <c r="G106" s="373">
        <f t="shared" si="48"/>
        <v>0.28000000000000003</v>
      </c>
      <c r="H106" s="373">
        <f t="shared" si="49"/>
        <v>0.28000000000000003</v>
      </c>
      <c r="I106" s="373">
        <f t="shared" si="50"/>
        <v>0</v>
      </c>
      <c r="J106" s="374">
        <v>0</v>
      </c>
      <c r="K106" s="374">
        <v>0</v>
      </c>
      <c r="L106" s="399">
        <v>0</v>
      </c>
      <c r="M106" s="374">
        <v>0</v>
      </c>
      <c r="N106" s="399">
        <v>0</v>
      </c>
      <c r="O106" s="374">
        <v>0</v>
      </c>
      <c r="P106" s="399">
        <f>0.28</f>
        <v>0.28000000000000003</v>
      </c>
      <c r="Q106" s="374">
        <v>0</v>
      </c>
      <c r="R106" s="399"/>
      <c r="S106" s="373">
        <f t="shared" si="51"/>
        <v>0.28000000000000003</v>
      </c>
      <c r="T106" s="373">
        <f t="shared" si="46"/>
        <v>0</v>
      </c>
      <c r="U106" s="207" t="e">
        <f t="shared" si="47"/>
        <v>#DIV/0!</v>
      </c>
      <c r="V106" s="398"/>
    </row>
    <row r="107" spans="1:22" x14ac:dyDescent="0.2">
      <c r="A107" s="394" t="s">
        <v>1059</v>
      </c>
      <c r="B107" s="395" t="s">
        <v>1060</v>
      </c>
      <c r="C107" s="395" t="s">
        <v>1061</v>
      </c>
      <c r="D107" s="387"/>
      <c r="E107" s="386">
        <v>0</v>
      </c>
      <c r="F107" s="399"/>
      <c r="G107" s="373">
        <f t="shared" si="48"/>
        <v>0.25</v>
      </c>
      <c r="H107" s="373">
        <f t="shared" si="49"/>
        <v>0.25</v>
      </c>
      <c r="I107" s="373">
        <f t="shared" si="50"/>
        <v>0</v>
      </c>
      <c r="J107" s="374">
        <v>0</v>
      </c>
      <c r="K107" s="374">
        <v>0</v>
      </c>
      <c r="L107" s="399">
        <v>0</v>
      </c>
      <c r="M107" s="374">
        <v>0</v>
      </c>
      <c r="N107" s="399">
        <v>0</v>
      </c>
      <c r="O107" s="374">
        <v>0</v>
      </c>
      <c r="P107" s="399">
        <f>0.25</f>
        <v>0.25</v>
      </c>
      <c r="Q107" s="374">
        <v>0</v>
      </c>
      <c r="R107" s="399"/>
      <c r="S107" s="373">
        <f t="shared" si="51"/>
        <v>0.25</v>
      </c>
      <c r="T107" s="373">
        <f t="shared" si="46"/>
        <v>0</v>
      </c>
      <c r="U107" s="207" t="e">
        <f t="shared" si="47"/>
        <v>#DIV/0!</v>
      </c>
      <c r="V107" s="398"/>
    </row>
    <row r="108" spans="1:22" x14ac:dyDescent="0.2">
      <c r="A108" s="394" t="s">
        <v>1062</v>
      </c>
      <c r="B108" s="395" t="s">
        <v>1063</v>
      </c>
      <c r="C108" s="395" t="s">
        <v>1064</v>
      </c>
      <c r="D108" s="387"/>
      <c r="E108" s="386">
        <v>0</v>
      </c>
      <c r="F108" s="399"/>
      <c r="G108" s="373">
        <f t="shared" si="48"/>
        <v>0.31742500000000001</v>
      </c>
      <c r="H108" s="373">
        <f t="shared" si="49"/>
        <v>0.31742500000000001</v>
      </c>
      <c r="I108" s="373">
        <f t="shared" si="50"/>
        <v>0</v>
      </c>
      <c r="J108" s="374">
        <v>0</v>
      </c>
      <c r="K108" s="374">
        <v>0</v>
      </c>
      <c r="L108" s="399">
        <v>0</v>
      </c>
      <c r="M108" s="374">
        <v>0</v>
      </c>
      <c r="N108" s="399">
        <f>0.317425</f>
        <v>0.31742500000000001</v>
      </c>
      <c r="O108" s="374">
        <v>0</v>
      </c>
      <c r="P108" s="399">
        <v>0</v>
      </c>
      <c r="Q108" s="374">
        <v>0</v>
      </c>
      <c r="R108" s="399"/>
      <c r="S108" s="373">
        <f t="shared" si="51"/>
        <v>0.31742500000000001</v>
      </c>
      <c r="T108" s="373">
        <f t="shared" si="46"/>
        <v>0</v>
      </c>
      <c r="U108" s="207" t="e">
        <f t="shared" si="47"/>
        <v>#DIV/0!</v>
      </c>
      <c r="V108" s="398"/>
    </row>
    <row r="109" spans="1:22" x14ac:dyDescent="0.2">
      <c r="A109" s="394" t="s">
        <v>1065</v>
      </c>
      <c r="B109" s="395" t="s">
        <v>1066</v>
      </c>
      <c r="C109" s="395" t="s">
        <v>1067</v>
      </c>
      <c r="D109" s="387"/>
      <c r="E109" s="386">
        <v>0</v>
      </c>
      <c r="F109" s="399"/>
      <c r="G109" s="373">
        <f t="shared" si="48"/>
        <v>0.25</v>
      </c>
      <c r="H109" s="373">
        <f t="shared" si="49"/>
        <v>0.25</v>
      </c>
      <c r="I109" s="373">
        <f t="shared" si="50"/>
        <v>0</v>
      </c>
      <c r="J109" s="374">
        <v>0</v>
      </c>
      <c r="K109" s="374">
        <v>0</v>
      </c>
      <c r="L109" s="399">
        <v>0</v>
      </c>
      <c r="M109" s="374">
        <v>0</v>
      </c>
      <c r="N109" s="399">
        <f>0.25</f>
        <v>0.25</v>
      </c>
      <c r="O109" s="374">
        <v>0</v>
      </c>
      <c r="P109" s="399">
        <v>0</v>
      </c>
      <c r="Q109" s="374">
        <v>0</v>
      </c>
      <c r="R109" s="399"/>
      <c r="S109" s="373">
        <f t="shared" si="51"/>
        <v>0.25</v>
      </c>
      <c r="T109" s="373">
        <f t="shared" si="46"/>
        <v>0</v>
      </c>
      <c r="U109" s="207" t="e">
        <f t="shared" si="47"/>
        <v>#DIV/0!</v>
      </c>
      <c r="V109" s="398"/>
    </row>
    <row r="110" spans="1:22" x14ac:dyDescent="0.2">
      <c r="E110" s="319"/>
      <c r="H110" s="320"/>
      <c r="I110" s="319"/>
    </row>
    <row r="111" spans="1:22" x14ac:dyDescent="0.2">
      <c r="E111" s="319"/>
      <c r="H111" s="320"/>
      <c r="I111" s="319"/>
    </row>
    <row r="112" spans="1:22" x14ac:dyDescent="0.2">
      <c r="E112" s="319"/>
      <c r="H112" s="320"/>
      <c r="I112" s="319"/>
    </row>
    <row r="113" spans="5:9" x14ac:dyDescent="0.2">
      <c r="E113" s="319"/>
      <c r="H113" s="320"/>
      <c r="I113" s="319"/>
    </row>
    <row r="114" spans="5:9" x14ac:dyDescent="0.2">
      <c r="E114" s="319"/>
      <c r="H114" s="320"/>
      <c r="I114" s="319"/>
    </row>
    <row r="115" spans="5:9" x14ac:dyDescent="0.2">
      <c r="E115" s="319"/>
      <c r="H115" s="320"/>
      <c r="I115" s="319"/>
    </row>
    <row r="116" spans="5:9" x14ac:dyDescent="0.2">
      <c r="E116" s="319"/>
      <c r="H116" s="320"/>
      <c r="I116" s="319"/>
    </row>
    <row r="117" spans="5:9" x14ac:dyDescent="0.2">
      <c r="E117" s="319"/>
      <c r="H117" s="320"/>
      <c r="I117" s="319"/>
    </row>
    <row r="118" spans="5:9" x14ac:dyDescent="0.2">
      <c r="E118" s="319"/>
      <c r="H118" s="320"/>
      <c r="I118" s="319"/>
    </row>
    <row r="119" spans="5:9" x14ac:dyDescent="0.2">
      <c r="E119" s="319"/>
      <c r="H119" s="320"/>
      <c r="I119" s="319"/>
    </row>
    <row r="120" spans="5:9" x14ac:dyDescent="0.2">
      <c r="E120" s="319"/>
      <c r="H120" s="320"/>
      <c r="I120" s="319"/>
    </row>
    <row r="121" spans="5:9" x14ac:dyDescent="0.2">
      <c r="E121" s="319"/>
      <c r="H121" s="320"/>
      <c r="I121" s="319"/>
    </row>
    <row r="122" spans="5:9" x14ac:dyDescent="0.2">
      <c r="E122" s="319"/>
      <c r="H122" s="320"/>
      <c r="I122" s="319"/>
    </row>
    <row r="123" spans="5:9" x14ac:dyDescent="0.2">
      <c r="E123" s="319"/>
      <c r="H123" s="320"/>
      <c r="I123" s="319"/>
    </row>
    <row r="124" spans="5:9" x14ac:dyDescent="0.2">
      <c r="E124" s="319"/>
      <c r="H124" s="320"/>
      <c r="I124" s="319"/>
    </row>
    <row r="125" spans="5:9" x14ac:dyDescent="0.2">
      <c r="E125" s="319"/>
      <c r="H125" s="320"/>
      <c r="I125" s="319"/>
    </row>
    <row r="126" spans="5:9" x14ac:dyDescent="0.2">
      <c r="E126" s="319"/>
      <c r="H126" s="320"/>
      <c r="I126" s="319"/>
    </row>
    <row r="127" spans="5:9" x14ac:dyDescent="0.2">
      <c r="E127" s="319"/>
      <c r="H127" s="320"/>
      <c r="I127" s="319"/>
    </row>
    <row r="128" spans="5:9" x14ac:dyDescent="0.2">
      <c r="E128" s="319"/>
      <c r="H128" s="320"/>
      <c r="I128" s="319"/>
    </row>
    <row r="129" spans="5:9" x14ac:dyDescent="0.2">
      <c r="E129" s="319"/>
      <c r="H129" s="320"/>
      <c r="I129" s="319"/>
    </row>
    <row r="130" spans="5:9" x14ac:dyDescent="0.2">
      <c r="E130" s="319"/>
      <c r="H130" s="320"/>
      <c r="I130" s="319"/>
    </row>
    <row r="131" spans="5:9" x14ac:dyDescent="0.2">
      <c r="E131" s="319"/>
      <c r="H131" s="320"/>
      <c r="I131" s="319"/>
    </row>
    <row r="132" spans="5:9" x14ac:dyDescent="0.2">
      <c r="E132" s="319"/>
      <c r="H132" s="320"/>
      <c r="I132" s="319"/>
    </row>
    <row r="133" spans="5:9" x14ac:dyDescent="0.2">
      <c r="E133" s="319"/>
      <c r="H133" s="320"/>
      <c r="I133" s="319"/>
    </row>
    <row r="134" spans="5:9" x14ac:dyDescent="0.2">
      <c r="E134" s="319"/>
      <c r="H134" s="320"/>
      <c r="I134" s="319"/>
    </row>
    <row r="135" spans="5:9" x14ac:dyDescent="0.2">
      <c r="E135" s="319"/>
      <c r="H135" s="320"/>
      <c r="I135" s="319"/>
    </row>
    <row r="136" spans="5:9" x14ac:dyDescent="0.2">
      <c r="E136" s="319"/>
      <c r="H136" s="320"/>
      <c r="I136" s="319"/>
    </row>
    <row r="137" spans="5:9" x14ac:dyDescent="0.2">
      <c r="E137" s="319"/>
      <c r="H137" s="320"/>
      <c r="I137" s="319"/>
    </row>
    <row r="138" spans="5:9" x14ac:dyDescent="0.2">
      <c r="E138" s="319"/>
      <c r="H138" s="320"/>
      <c r="I138" s="319"/>
    </row>
    <row r="139" spans="5:9" x14ac:dyDescent="0.2">
      <c r="E139" s="319"/>
      <c r="H139" s="320"/>
      <c r="I139" s="319"/>
    </row>
    <row r="140" spans="5:9" x14ac:dyDescent="0.2">
      <c r="E140" s="319"/>
      <c r="H140" s="320"/>
      <c r="I140" s="319"/>
    </row>
    <row r="141" spans="5:9" x14ac:dyDescent="0.2">
      <c r="E141" s="319"/>
      <c r="H141" s="320"/>
      <c r="I141" s="31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41" t="s">
        <v>162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4" t="s">
        <v>66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4" t="s">
        <v>806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3" t="s">
        <v>807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5" t="s">
        <v>21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6" t="s">
        <v>805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3" t="s">
        <v>808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34"/>
    </row>
    <row r="15" spans="1:34" ht="15.75" customHeight="1" x14ac:dyDescent="0.25">
      <c r="A15" s="211" t="s">
        <v>67</v>
      </c>
      <c r="B15" s="211" t="s">
        <v>20</v>
      </c>
      <c r="C15" s="211" t="s">
        <v>5</v>
      </c>
      <c r="D15" s="211" t="s">
        <v>822</v>
      </c>
      <c r="E15" s="211" t="s">
        <v>823</v>
      </c>
      <c r="F15" s="233" t="s">
        <v>824</v>
      </c>
      <c r="G15" s="235"/>
      <c r="H15" s="211" t="s">
        <v>825</v>
      </c>
      <c r="I15" s="211"/>
      <c r="J15" s="211" t="s">
        <v>826</v>
      </c>
      <c r="K15" s="211"/>
      <c r="L15" s="211"/>
      <c r="M15" s="211"/>
      <c r="N15" s="211" t="s">
        <v>827</v>
      </c>
      <c r="O15" s="211"/>
      <c r="P15" s="233" t="s">
        <v>767</v>
      </c>
      <c r="Q15" s="234"/>
      <c r="R15" s="234"/>
      <c r="S15" s="235"/>
      <c r="T15" s="211" t="s">
        <v>7</v>
      </c>
      <c r="U15" s="211"/>
      <c r="V15" s="146"/>
    </row>
    <row r="16" spans="1:34" ht="59.25" customHeight="1" x14ac:dyDescent="0.25">
      <c r="A16" s="211"/>
      <c r="B16" s="211"/>
      <c r="C16" s="211"/>
      <c r="D16" s="211"/>
      <c r="E16" s="211"/>
      <c r="F16" s="236"/>
      <c r="G16" s="238"/>
      <c r="H16" s="211"/>
      <c r="I16" s="211"/>
      <c r="J16" s="211"/>
      <c r="K16" s="211"/>
      <c r="L16" s="211"/>
      <c r="M16" s="211"/>
      <c r="N16" s="211"/>
      <c r="O16" s="211"/>
      <c r="P16" s="236"/>
      <c r="Q16" s="237"/>
      <c r="R16" s="237"/>
      <c r="S16" s="238"/>
      <c r="T16" s="211"/>
      <c r="U16" s="211"/>
    </row>
    <row r="17" spans="1:21" ht="49.5" customHeight="1" x14ac:dyDescent="0.25">
      <c r="A17" s="211"/>
      <c r="B17" s="211"/>
      <c r="C17" s="211"/>
      <c r="D17" s="211"/>
      <c r="E17" s="211"/>
      <c r="F17" s="236"/>
      <c r="G17" s="238"/>
      <c r="H17" s="211"/>
      <c r="I17" s="211"/>
      <c r="J17" s="211" t="s">
        <v>9</v>
      </c>
      <c r="K17" s="211"/>
      <c r="L17" s="211" t="s">
        <v>10</v>
      </c>
      <c r="M17" s="211"/>
      <c r="N17" s="211"/>
      <c r="O17" s="211"/>
      <c r="P17" s="239" t="s">
        <v>828</v>
      </c>
      <c r="Q17" s="240"/>
      <c r="R17" s="239" t="s">
        <v>8</v>
      </c>
      <c r="S17" s="240"/>
      <c r="T17" s="211"/>
      <c r="U17" s="211"/>
    </row>
    <row r="18" spans="1:21" ht="129" customHeight="1" x14ac:dyDescent="0.25">
      <c r="A18" s="211"/>
      <c r="B18" s="211"/>
      <c r="C18" s="211"/>
      <c r="D18" s="211"/>
      <c r="E18" s="211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11"/>
      <c r="U18" s="21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11">
        <f>S19+1</f>
        <v>20</v>
      </c>
      <c r="U19" s="21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9"/>
      <c r="U20" s="240"/>
    </row>
    <row r="21" spans="1:21" x14ac:dyDescent="0.25">
      <c r="A21" s="211" t="s">
        <v>84</v>
      </c>
      <c r="B21" s="211"/>
      <c r="C21" s="21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11"/>
      <c r="U21" s="211"/>
    </row>
    <row r="23" spans="1:21" s="5" customFormat="1" ht="49.5" customHeight="1" x14ac:dyDescent="0.25">
      <c r="A23" s="232" t="s">
        <v>797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20" t="s">
        <v>765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157"/>
      <c r="Y4" s="157"/>
      <c r="Z4" s="157"/>
      <c r="AA4" s="157"/>
    </row>
    <row r="5" spans="1:45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150"/>
      <c r="Y7" s="150"/>
      <c r="Z7" s="150"/>
      <c r="AA7" s="150"/>
    </row>
    <row r="8" spans="1:45" x14ac:dyDescent="0.25">
      <c r="A8" s="216" t="s">
        <v>70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159"/>
      <c r="Y12" s="159"/>
      <c r="Z12" s="159"/>
      <c r="AA12" s="159"/>
    </row>
    <row r="13" spans="1:45" x14ac:dyDescent="0.25">
      <c r="A13" s="216" t="s">
        <v>71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"/>
      <c r="Y13" s="21"/>
      <c r="Z13" s="21"/>
      <c r="AA13" s="21"/>
    </row>
    <row r="14" spans="1:45" ht="15.75" customHeight="1" x14ac:dyDescent="0.25">
      <c r="A14" s="251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7" t="s">
        <v>67</v>
      </c>
      <c r="B15" s="250" t="s">
        <v>20</v>
      </c>
      <c r="C15" s="250" t="s">
        <v>5</v>
      </c>
      <c r="D15" s="247" t="s">
        <v>829</v>
      </c>
      <c r="E15" s="252" t="s">
        <v>792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15" t="s">
        <v>159</v>
      </c>
      <c r="T15" s="215"/>
      <c r="U15" s="215"/>
      <c r="V15" s="215"/>
      <c r="W15" s="250" t="s">
        <v>7</v>
      </c>
      <c r="X15" s="161"/>
      <c r="Y15" s="161"/>
    </row>
    <row r="16" spans="1:45" ht="13.5" customHeight="1" x14ac:dyDescent="0.25">
      <c r="A16" s="248"/>
      <c r="B16" s="250"/>
      <c r="C16" s="250"/>
      <c r="D16" s="248"/>
      <c r="E16" s="252" t="s">
        <v>9</v>
      </c>
      <c r="F16" s="252"/>
      <c r="G16" s="252"/>
      <c r="H16" s="252"/>
      <c r="I16" s="252"/>
      <c r="J16" s="252"/>
      <c r="K16" s="252"/>
      <c r="L16" s="252" t="s">
        <v>10</v>
      </c>
      <c r="M16" s="252"/>
      <c r="N16" s="252"/>
      <c r="O16" s="252"/>
      <c r="P16" s="252"/>
      <c r="Q16" s="252"/>
      <c r="R16" s="252"/>
      <c r="S16" s="215"/>
      <c r="T16" s="215"/>
      <c r="U16" s="215"/>
      <c r="V16" s="215"/>
      <c r="W16" s="250"/>
      <c r="X16" s="161"/>
      <c r="Y16" s="161"/>
      <c r="Z16" s="161"/>
      <c r="AA16" s="161"/>
    </row>
    <row r="17" spans="1:27" ht="13.5" customHeight="1" x14ac:dyDescent="0.25">
      <c r="A17" s="248"/>
      <c r="B17" s="250"/>
      <c r="C17" s="250"/>
      <c r="D17" s="248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15"/>
      <c r="T17" s="215"/>
      <c r="U17" s="215"/>
      <c r="V17" s="215"/>
      <c r="W17" s="250"/>
      <c r="X17" s="161"/>
      <c r="Y17" s="161"/>
      <c r="Z17" s="161"/>
      <c r="AA17" s="161"/>
    </row>
    <row r="18" spans="1:27" ht="43.5" customHeight="1" x14ac:dyDescent="0.25">
      <c r="A18" s="248"/>
      <c r="B18" s="250"/>
      <c r="C18" s="250"/>
      <c r="D18" s="248"/>
      <c r="E18" s="162" t="s">
        <v>23</v>
      </c>
      <c r="F18" s="252" t="s">
        <v>22</v>
      </c>
      <c r="G18" s="252"/>
      <c r="H18" s="252"/>
      <c r="I18" s="252"/>
      <c r="J18" s="252"/>
      <c r="K18" s="252"/>
      <c r="L18" s="162" t="s">
        <v>23</v>
      </c>
      <c r="M18" s="252" t="s">
        <v>22</v>
      </c>
      <c r="N18" s="252"/>
      <c r="O18" s="252"/>
      <c r="P18" s="252"/>
      <c r="Q18" s="252"/>
      <c r="R18" s="252"/>
      <c r="S18" s="226" t="s">
        <v>23</v>
      </c>
      <c r="T18" s="228"/>
      <c r="U18" s="226" t="s">
        <v>22</v>
      </c>
      <c r="V18" s="228"/>
      <c r="W18" s="250"/>
      <c r="X18" s="161"/>
      <c r="Y18" s="161"/>
      <c r="Z18" s="161"/>
      <c r="AA18" s="161"/>
    </row>
    <row r="19" spans="1:27" ht="71.25" customHeight="1" x14ac:dyDescent="0.25">
      <c r="A19" s="249"/>
      <c r="B19" s="250"/>
      <c r="C19" s="250"/>
      <c r="D19" s="249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50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6" t="s">
        <v>84</v>
      </c>
      <c r="B22" s="227"/>
      <c r="C22" s="22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2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9" t="s">
        <v>760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150"/>
      <c r="Z7" s="150"/>
      <c r="AA7" s="150"/>
      <c r="AB7" s="150"/>
      <c r="AC7" s="150"/>
      <c r="AD7" s="150"/>
      <c r="AE7" s="150"/>
    </row>
    <row r="8" spans="1:47" x14ac:dyDescent="0.25">
      <c r="A8" s="216" t="s">
        <v>69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6" t="s">
        <v>809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"/>
      <c r="Z13" s="21"/>
      <c r="AA13" s="21"/>
      <c r="AB13" s="21"/>
      <c r="AC13" s="21"/>
      <c r="AD13" s="21"/>
      <c r="AE13" s="21"/>
    </row>
    <row r="14" spans="1:47" x14ac:dyDescent="0.25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7" t="s">
        <v>67</v>
      </c>
      <c r="B15" s="250" t="s">
        <v>20</v>
      </c>
      <c r="C15" s="250" t="s">
        <v>5</v>
      </c>
      <c r="D15" s="258" t="s">
        <v>85</v>
      </c>
      <c r="E15" s="264" t="s">
        <v>793</v>
      </c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6"/>
      <c r="Q15" s="264" t="s">
        <v>160</v>
      </c>
      <c r="R15" s="265"/>
      <c r="S15" s="265"/>
      <c r="T15" s="265"/>
      <c r="U15" s="266"/>
      <c r="V15" s="257" t="s">
        <v>7</v>
      </c>
      <c r="W15" s="257"/>
      <c r="X15" s="257"/>
    </row>
    <row r="16" spans="1:47" ht="22.5" customHeight="1" x14ac:dyDescent="0.25">
      <c r="A16" s="248"/>
      <c r="B16" s="250"/>
      <c r="C16" s="250"/>
      <c r="D16" s="259"/>
      <c r="E16" s="267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9"/>
      <c r="Q16" s="270"/>
      <c r="R16" s="271"/>
      <c r="S16" s="271"/>
      <c r="T16" s="271"/>
      <c r="U16" s="272"/>
      <c r="V16" s="257"/>
      <c r="W16" s="257"/>
      <c r="X16" s="257"/>
    </row>
    <row r="17" spans="1:33" ht="24" customHeight="1" x14ac:dyDescent="0.25">
      <c r="A17" s="248"/>
      <c r="B17" s="250"/>
      <c r="C17" s="250"/>
      <c r="D17" s="259"/>
      <c r="E17" s="252" t="s">
        <v>9</v>
      </c>
      <c r="F17" s="252"/>
      <c r="G17" s="252"/>
      <c r="H17" s="252"/>
      <c r="I17" s="252"/>
      <c r="J17" s="252"/>
      <c r="K17" s="261" t="s">
        <v>10</v>
      </c>
      <c r="L17" s="262"/>
      <c r="M17" s="262"/>
      <c r="N17" s="262"/>
      <c r="O17" s="262"/>
      <c r="P17" s="263"/>
      <c r="Q17" s="267"/>
      <c r="R17" s="268"/>
      <c r="S17" s="268"/>
      <c r="T17" s="268"/>
      <c r="U17" s="269"/>
      <c r="V17" s="257"/>
      <c r="W17" s="257"/>
      <c r="X17" s="257"/>
    </row>
    <row r="18" spans="1:33" ht="75.75" customHeight="1" x14ac:dyDescent="0.25">
      <c r="A18" s="249"/>
      <c r="B18" s="250"/>
      <c r="C18" s="250"/>
      <c r="D18" s="260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7"/>
      <c r="W18" s="257"/>
      <c r="X18" s="257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4">
        <f t="shared" si="0"/>
        <v>22</v>
      </c>
      <c r="W19" s="254"/>
      <c r="X19" s="254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6"/>
      <c r="W20" s="277"/>
      <c r="X20" s="278"/>
    </row>
    <row r="21" spans="1:33" s="1" customFormat="1" x14ac:dyDescent="0.25">
      <c r="A21" s="273" t="s">
        <v>84</v>
      </c>
      <c r="B21" s="274"/>
      <c r="C21" s="275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5"/>
      <c r="W21" s="255"/>
      <c r="X21" s="255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9" t="s">
        <v>161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170"/>
      <c r="AC4" s="170"/>
      <c r="AD4" s="170"/>
      <c r="AE4" s="170"/>
      <c r="AF4" s="170"/>
    </row>
    <row r="5" spans="1:36" ht="18.75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150"/>
      <c r="AC7" s="150"/>
      <c r="AD7" s="150"/>
      <c r="AE7" s="150"/>
      <c r="AF7" s="150"/>
    </row>
    <row r="8" spans="1:36" x14ac:dyDescent="0.25">
      <c r="A8" s="280" t="s">
        <v>69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15"/>
      <c r="AC12" s="159"/>
      <c r="AD12" s="159"/>
      <c r="AE12" s="159"/>
      <c r="AF12" s="159"/>
    </row>
    <row r="13" spans="1:36" x14ac:dyDescent="0.25">
      <c r="A13" s="216" t="s">
        <v>810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7" t="s">
        <v>67</v>
      </c>
      <c r="B15" s="250" t="s">
        <v>20</v>
      </c>
      <c r="C15" s="250" t="s">
        <v>5</v>
      </c>
      <c r="D15" s="247" t="s">
        <v>85</v>
      </c>
      <c r="E15" s="252" t="s">
        <v>72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64" t="s">
        <v>160</v>
      </c>
      <c r="U15" s="265"/>
      <c r="V15" s="265"/>
      <c r="W15" s="265"/>
      <c r="X15" s="265"/>
      <c r="Y15" s="265"/>
      <c r="Z15" s="266"/>
      <c r="AA15" s="257" t="s">
        <v>7</v>
      </c>
    </row>
    <row r="16" spans="1:36" ht="26.25" customHeight="1" x14ac:dyDescent="0.25">
      <c r="A16" s="248"/>
      <c r="B16" s="250"/>
      <c r="C16" s="250"/>
      <c r="D16" s="248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70"/>
      <c r="U16" s="271"/>
      <c r="V16" s="271"/>
      <c r="W16" s="271"/>
      <c r="X16" s="271"/>
      <c r="Y16" s="271"/>
      <c r="Z16" s="272"/>
      <c r="AA16" s="257"/>
    </row>
    <row r="17" spans="1:33" ht="30" customHeight="1" x14ac:dyDescent="0.25">
      <c r="A17" s="248"/>
      <c r="B17" s="250"/>
      <c r="C17" s="250"/>
      <c r="D17" s="248"/>
      <c r="E17" s="252" t="s">
        <v>9</v>
      </c>
      <c r="F17" s="252"/>
      <c r="G17" s="252"/>
      <c r="H17" s="252"/>
      <c r="I17" s="252"/>
      <c r="J17" s="252"/>
      <c r="K17" s="252"/>
      <c r="L17" s="252" t="s">
        <v>10</v>
      </c>
      <c r="M17" s="252"/>
      <c r="N17" s="252"/>
      <c r="O17" s="252"/>
      <c r="P17" s="252"/>
      <c r="Q17" s="252"/>
      <c r="R17" s="252"/>
      <c r="S17" s="252"/>
      <c r="T17" s="267"/>
      <c r="U17" s="268"/>
      <c r="V17" s="268"/>
      <c r="W17" s="268"/>
      <c r="X17" s="268"/>
      <c r="Y17" s="268"/>
      <c r="Z17" s="269"/>
      <c r="AA17" s="257"/>
    </row>
    <row r="18" spans="1:33" ht="96" customHeight="1" x14ac:dyDescent="0.25">
      <c r="A18" s="249"/>
      <c r="B18" s="250"/>
      <c r="C18" s="250"/>
      <c r="D18" s="249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7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6" t="s">
        <v>84</v>
      </c>
      <c r="B21" s="227"/>
      <c r="C21" s="22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3" t="s">
        <v>80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9" t="s">
        <v>798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0" t="s">
        <v>74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6" t="s">
        <v>811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1"/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7" t="s">
        <v>67</v>
      </c>
      <c r="B16" s="250" t="s">
        <v>20</v>
      </c>
      <c r="C16" s="250" t="s">
        <v>5</v>
      </c>
      <c r="D16" s="247" t="s">
        <v>65</v>
      </c>
      <c r="E16" s="250" t="s">
        <v>82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 t="s">
        <v>160</v>
      </c>
      <c r="Q16" s="250"/>
      <c r="R16" s="250"/>
      <c r="S16" s="250"/>
      <c r="T16" s="250"/>
      <c r="U16" s="250" t="s">
        <v>7</v>
      </c>
      <c r="V16" s="161"/>
    </row>
    <row r="17" spans="1:31" x14ac:dyDescent="0.25">
      <c r="A17" s="248"/>
      <c r="B17" s="250"/>
      <c r="C17" s="250"/>
      <c r="D17" s="248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161"/>
    </row>
    <row r="18" spans="1:31" ht="27.75" customHeight="1" x14ac:dyDescent="0.25">
      <c r="A18" s="248"/>
      <c r="B18" s="250"/>
      <c r="C18" s="250"/>
      <c r="D18" s="248"/>
      <c r="E18" s="252" t="s">
        <v>9</v>
      </c>
      <c r="F18" s="252"/>
      <c r="G18" s="252"/>
      <c r="H18" s="252"/>
      <c r="I18" s="252"/>
      <c r="J18" s="252" t="s">
        <v>10</v>
      </c>
      <c r="K18" s="252"/>
      <c r="L18" s="252"/>
      <c r="M18" s="252"/>
      <c r="N18" s="252"/>
      <c r="O18" s="252"/>
      <c r="P18" s="250"/>
      <c r="Q18" s="250"/>
      <c r="R18" s="250"/>
      <c r="S18" s="250"/>
      <c r="T18" s="250"/>
      <c r="U18" s="250"/>
    </row>
    <row r="19" spans="1:31" ht="81.75" customHeight="1" x14ac:dyDescent="0.25">
      <c r="A19" s="249"/>
      <c r="B19" s="250"/>
      <c r="C19" s="250"/>
      <c r="D19" s="249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0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6" t="s">
        <v>84</v>
      </c>
      <c r="B22" s="227"/>
      <c r="C22" s="22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80"/>
      <c r="L2" s="280"/>
      <c r="M2" s="280"/>
      <c r="N2" s="280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20" t="s">
        <v>795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</row>
    <row r="5" spans="1:45" s="5" customFormat="1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3" t="s">
        <v>806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</row>
    <row r="8" spans="1:45" s="5" customFormat="1" ht="15.75" x14ac:dyDescent="0.25">
      <c r="A8" s="216" t="s">
        <v>813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</row>
    <row r="11" spans="1:45" s="5" customFormat="1" ht="18.75" x14ac:dyDescent="0.3">
      <c r="AA11" s="25"/>
    </row>
    <row r="12" spans="1:45" s="5" customFormat="1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</row>
    <row r="13" spans="1:45" s="5" customFormat="1" ht="15.75" x14ac:dyDescent="0.25">
      <c r="A13" s="216" t="s">
        <v>812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</row>
    <row r="14" spans="1:45" ht="15.75" customHeight="1" x14ac:dyDescent="0.2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</row>
    <row r="15" spans="1:45" s="133" customFormat="1" ht="63" customHeight="1" x14ac:dyDescent="0.25">
      <c r="A15" s="284" t="s">
        <v>67</v>
      </c>
      <c r="B15" s="282" t="s">
        <v>19</v>
      </c>
      <c r="C15" s="282" t="s">
        <v>5</v>
      </c>
      <c r="D15" s="282" t="s">
        <v>800</v>
      </c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2"/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</row>
    <row r="16" spans="1:45" ht="87.75" customHeight="1" x14ac:dyDescent="0.2">
      <c r="A16" s="284"/>
      <c r="B16" s="282"/>
      <c r="C16" s="282"/>
      <c r="D16" s="282" t="s">
        <v>772</v>
      </c>
      <c r="E16" s="282"/>
      <c r="F16" s="282"/>
      <c r="G16" s="282"/>
      <c r="H16" s="282"/>
      <c r="I16" s="282"/>
      <c r="J16" s="282" t="s">
        <v>773</v>
      </c>
      <c r="K16" s="282"/>
      <c r="L16" s="282"/>
      <c r="M16" s="282"/>
      <c r="N16" s="282"/>
      <c r="O16" s="282"/>
      <c r="P16" s="282" t="s">
        <v>774</v>
      </c>
      <c r="Q16" s="282"/>
      <c r="R16" s="282"/>
      <c r="S16" s="282"/>
      <c r="T16" s="282"/>
      <c r="U16" s="282"/>
      <c r="V16" s="282" t="s">
        <v>775</v>
      </c>
      <c r="W16" s="282"/>
      <c r="X16" s="282"/>
      <c r="Y16" s="282"/>
      <c r="Z16" s="282"/>
      <c r="AA16" s="282"/>
      <c r="AB16" s="282" t="s">
        <v>776</v>
      </c>
      <c r="AC16" s="282"/>
      <c r="AD16" s="282"/>
      <c r="AE16" s="282"/>
      <c r="AF16" s="282"/>
      <c r="AG16" s="282"/>
      <c r="AH16" s="282" t="s">
        <v>777</v>
      </c>
      <c r="AI16" s="282"/>
      <c r="AJ16" s="282"/>
      <c r="AK16" s="282"/>
      <c r="AL16" s="282"/>
      <c r="AM16" s="282"/>
      <c r="AN16" s="282" t="s">
        <v>778</v>
      </c>
      <c r="AO16" s="282"/>
      <c r="AP16" s="282"/>
      <c r="AQ16" s="282"/>
      <c r="AR16" s="282"/>
      <c r="AS16" s="282"/>
    </row>
    <row r="17" spans="1:45" s="134" customFormat="1" ht="108.75" customHeight="1" x14ac:dyDescent="0.2">
      <c r="A17" s="284"/>
      <c r="B17" s="282"/>
      <c r="C17" s="282"/>
      <c r="D17" s="281" t="s">
        <v>779</v>
      </c>
      <c r="E17" s="281"/>
      <c r="F17" s="281" t="s">
        <v>779</v>
      </c>
      <c r="G17" s="281"/>
      <c r="H17" s="281" t="s">
        <v>780</v>
      </c>
      <c r="I17" s="281"/>
      <c r="J17" s="281" t="s">
        <v>779</v>
      </c>
      <c r="K17" s="281"/>
      <c r="L17" s="281" t="s">
        <v>779</v>
      </c>
      <c r="M17" s="281"/>
      <c r="N17" s="281" t="s">
        <v>780</v>
      </c>
      <c r="O17" s="281"/>
      <c r="P17" s="281" t="s">
        <v>779</v>
      </c>
      <c r="Q17" s="281"/>
      <c r="R17" s="281" t="s">
        <v>779</v>
      </c>
      <c r="S17" s="281"/>
      <c r="T17" s="281" t="s">
        <v>780</v>
      </c>
      <c r="U17" s="281"/>
      <c r="V17" s="281" t="s">
        <v>779</v>
      </c>
      <c r="W17" s="281"/>
      <c r="X17" s="281" t="s">
        <v>779</v>
      </c>
      <c r="Y17" s="281"/>
      <c r="Z17" s="281" t="s">
        <v>780</v>
      </c>
      <c r="AA17" s="281"/>
      <c r="AB17" s="281" t="s">
        <v>779</v>
      </c>
      <c r="AC17" s="281"/>
      <c r="AD17" s="281" t="s">
        <v>779</v>
      </c>
      <c r="AE17" s="281"/>
      <c r="AF17" s="281" t="s">
        <v>780</v>
      </c>
      <c r="AG17" s="281"/>
      <c r="AH17" s="281" t="s">
        <v>779</v>
      </c>
      <c r="AI17" s="281"/>
      <c r="AJ17" s="281" t="s">
        <v>779</v>
      </c>
      <c r="AK17" s="281"/>
      <c r="AL17" s="281" t="s">
        <v>780</v>
      </c>
      <c r="AM17" s="281"/>
      <c r="AN17" s="281" t="s">
        <v>779</v>
      </c>
      <c r="AO17" s="281"/>
      <c r="AP17" s="281" t="s">
        <v>779</v>
      </c>
      <c r="AQ17" s="281"/>
      <c r="AR17" s="281" t="s">
        <v>780</v>
      </c>
      <c r="AS17" s="281"/>
    </row>
    <row r="18" spans="1:45" ht="36" customHeight="1" x14ac:dyDescent="0.2">
      <c r="A18" s="284"/>
      <c r="B18" s="282"/>
      <c r="C18" s="282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9" t="s">
        <v>796</v>
      </c>
      <c r="C4" s="279"/>
      <c r="D4" s="279"/>
      <c r="E4" s="279"/>
      <c r="F4" s="279"/>
      <c r="G4" s="279"/>
      <c r="H4" s="279"/>
      <c r="I4" s="279"/>
      <c r="J4" s="27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3" t="s">
        <v>66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3" t="s">
        <v>799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150"/>
      <c r="O7" s="150"/>
      <c r="P7" s="150"/>
      <c r="Q7" s="150"/>
      <c r="R7" s="150"/>
    </row>
    <row r="8" spans="1:19" s="5" customFormat="1" ht="15.75" customHeight="1" x14ac:dyDescent="0.25">
      <c r="A8" s="280" t="s">
        <v>73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4" t="s">
        <v>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9" t="s">
        <v>55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15"/>
      <c r="O12" s="159"/>
      <c r="P12" s="159"/>
      <c r="Q12" s="159"/>
      <c r="R12" s="159"/>
    </row>
    <row r="13" spans="1:19" s="5" customFormat="1" x14ac:dyDescent="0.25">
      <c r="A13" s="216" t="s">
        <v>86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"/>
      <c r="O13" s="21"/>
      <c r="P13" s="21"/>
      <c r="Q13" s="21"/>
      <c r="R13" s="21"/>
    </row>
    <row r="14" spans="1:19" s="13" customFormat="1" x14ac:dyDescent="0.2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</row>
    <row r="15" spans="1:19" s="31" customFormat="1" ht="90" customHeight="1" x14ac:dyDescent="0.2">
      <c r="A15" s="284" t="s">
        <v>67</v>
      </c>
      <c r="B15" s="284" t="s">
        <v>19</v>
      </c>
      <c r="C15" s="284" t="s">
        <v>5</v>
      </c>
      <c r="D15" s="286" t="s">
        <v>770</v>
      </c>
      <c r="E15" s="286" t="s">
        <v>769</v>
      </c>
      <c r="F15" s="286" t="s">
        <v>24</v>
      </c>
      <c r="G15" s="286"/>
      <c r="H15" s="286" t="s">
        <v>165</v>
      </c>
      <c r="I15" s="286"/>
      <c r="J15" s="286" t="s">
        <v>25</v>
      </c>
      <c r="K15" s="286"/>
      <c r="L15" s="286" t="s">
        <v>814</v>
      </c>
      <c r="M15" s="286"/>
    </row>
    <row r="16" spans="1:19" s="31" customFormat="1" ht="43.5" customHeight="1" x14ac:dyDescent="0.2">
      <c r="A16" s="284"/>
      <c r="B16" s="284"/>
      <c r="C16" s="284"/>
      <c r="D16" s="286"/>
      <c r="E16" s="286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8" t="s">
        <v>84</v>
      </c>
      <c r="B20" s="289"/>
      <c r="C20" s="29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5" t="s">
        <v>797</v>
      </c>
      <c r="B21" s="285"/>
      <c r="C21" s="285"/>
      <c r="D21" s="285"/>
      <c r="E21" s="285"/>
      <c r="F21" s="285"/>
      <c r="G21" s="28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3" t="s">
        <v>834</v>
      </c>
      <c r="B6" s="293"/>
      <c r="C6" s="293"/>
      <c r="D6" s="293"/>
      <c r="E6" s="293"/>
      <c r="F6" s="293"/>
      <c r="G6" s="293"/>
      <c r="H6" s="293"/>
    </row>
    <row r="7" spans="1:8" ht="41.25" customHeight="1" x14ac:dyDescent="0.25">
      <c r="A7" s="293"/>
      <c r="B7" s="293"/>
      <c r="C7" s="293"/>
      <c r="D7" s="293"/>
      <c r="E7" s="293"/>
      <c r="F7" s="293"/>
      <c r="G7" s="293"/>
      <c r="H7" s="293"/>
    </row>
    <row r="9" spans="1:8" ht="18.75" x14ac:dyDescent="0.25">
      <c r="A9" s="294" t="s">
        <v>171</v>
      </c>
      <c r="B9" s="294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5" t="s">
        <v>173</v>
      </c>
      <c r="B12" s="295"/>
    </row>
    <row r="13" spans="1:8" ht="18.75" x14ac:dyDescent="0.25">
      <c r="B13" s="47"/>
    </row>
    <row r="14" spans="1:8" ht="18.75" x14ac:dyDescent="0.25">
      <c r="A14" s="296" t="s">
        <v>801</v>
      </c>
      <c r="B14" s="296"/>
    </row>
    <row r="15" spans="1:8" x14ac:dyDescent="0.25">
      <c r="A15" s="297" t="s">
        <v>174</v>
      </c>
      <c r="B15" s="29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91" t="s">
        <v>175</v>
      </c>
      <c r="B18" s="291"/>
      <c r="C18" s="291"/>
      <c r="D18" s="291"/>
      <c r="E18" s="291"/>
      <c r="F18" s="291"/>
      <c r="G18" s="291"/>
      <c r="H18" s="291"/>
    </row>
    <row r="19" spans="1:9" ht="63" customHeight="1" x14ac:dyDescent="0.25">
      <c r="A19" s="302" t="s">
        <v>87</v>
      </c>
      <c r="B19" s="298" t="s">
        <v>88</v>
      </c>
      <c r="C19" s="300" t="s">
        <v>176</v>
      </c>
      <c r="D19" s="305" t="s">
        <v>754</v>
      </c>
      <c r="E19" s="306"/>
      <c r="F19" s="307" t="s">
        <v>771</v>
      </c>
      <c r="G19" s="306"/>
      <c r="H19" s="308" t="s">
        <v>7</v>
      </c>
    </row>
    <row r="20" spans="1:9" ht="38.25" x14ac:dyDescent="0.25">
      <c r="A20" s="303"/>
      <c r="B20" s="299"/>
      <c r="C20" s="301"/>
      <c r="D20" s="185" t="s">
        <v>758</v>
      </c>
      <c r="E20" s="186" t="s">
        <v>10</v>
      </c>
      <c r="F20" s="186" t="s">
        <v>759</v>
      </c>
      <c r="G20" s="185" t="s">
        <v>757</v>
      </c>
      <c r="H20" s="30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3" t="s">
        <v>177</v>
      </c>
      <c r="B22" s="314"/>
      <c r="C22" s="314"/>
      <c r="D22" s="314"/>
      <c r="E22" s="314"/>
      <c r="F22" s="314"/>
      <c r="G22" s="314"/>
      <c r="H22" s="315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3" t="s">
        <v>357</v>
      </c>
      <c r="B166" s="314"/>
      <c r="C166" s="314"/>
      <c r="D166" s="314"/>
      <c r="E166" s="314"/>
      <c r="F166" s="314"/>
      <c r="G166" s="314"/>
      <c r="H166" s="315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3" t="s">
        <v>601</v>
      </c>
      <c r="B318" s="314"/>
      <c r="C318" s="314"/>
      <c r="D318" s="314"/>
      <c r="E318" s="314"/>
      <c r="F318" s="314"/>
      <c r="G318" s="314"/>
      <c r="H318" s="315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6" t="s">
        <v>695</v>
      </c>
      <c r="B368" s="317"/>
      <c r="C368" s="317"/>
      <c r="D368" s="317"/>
      <c r="E368" s="317"/>
      <c r="F368" s="317"/>
      <c r="G368" s="317"/>
      <c r="H368" s="318"/>
    </row>
    <row r="369" spans="1:8" ht="16.5" thickBot="1" x14ac:dyDescent="0.3">
      <c r="A369" s="316"/>
      <c r="B369" s="317"/>
      <c r="C369" s="317"/>
      <c r="D369" s="317"/>
      <c r="E369" s="317"/>
      <c r="F369" s="317"/>
      <c r="G369" s="317"/>
      <c r="H369" s="318"/>
    </row>
    <row r="370" spans="1:8" ht="51.75" customHeight="1" x14ac:dyDescent="0.25">
      <c r="A370" s="302" t="s">
        <v>87</v>
      </c>
      <c r="B370" s="298" t="s">
        <v>88</v>
      </c>
      <c r="C370" s="300" t="s">
        <v>176</v>
      </c>
      <c r="D370" s="305" t="s">
        <v>754</v>
      </c>
      <c r="E370" s="306"/>
      <c r="F370" s="307" t="s">
        <v>756</v>
      </c>
      <c r="G370" s="306"/>
      <c r="H370" s="308" t="s">
        <v>7</v>
      </c>
    </row>
    <row r="371" spans="1:8" ht="38.25" x14ac:dyDescent="0.25">
      <c r="A371" s="303"/>
      <c r="B371" s="299"/>
      <c r="C371" s="301"/>
      <c r="D371" s="185" t="s">
        <v>758</v>
      </c>
      <c r="E371" s="186" t="s">
        <v>10</v>
      </c>
      <c r="F371" s="186" t="s">
        <v>759</v>
      </c>
      <c r="G371" s="185" t="s">
        <v>757</v>
      </c>
      <c r="H371" s="30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10" t="s">
        <v>696</v>
      </c>
      <c r="B373" s="311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2" t="s">
        <v>749</v>
      </c>
      <c r="B455" s="312"/>
      <c r="C455" s="312"/>
      <c r="D455" s="312"/>
      <c r="E455" s="312"/>
      <c r="F455" s="312"/>
      <c r="G455" s="312"/>
      <c r="H455" s="312"/>
    </row>
    <row r="456" spans="1:8" x14ac:dyDescent="0.25">
      <c r="A456" s="312" t="s">
        <v>750</v>
      </c>
      <c r="B456" s="312"/>
      <c r="C456" s="312"/>
      <c r="D456" s="312"/>
      <c r="E456" s="312"/>
      <c r="F456" s="312"/>
      <c r="G456" s="312"/>
      <c r="H456" s="312"/>
    </row>
    <row r="457" spans="1:8" x14ac:dyDescent="0.25">
      <c r="A457" s="312" t="s">
        <v>751</v>
      </c>
      <c r="B457" s="312"/>
      <c r="C457" s="312"/>
      <c r="D457" s="312"/>
      <c r="E457" s="312"/>
      <c r="F457" s="312"/>
      <c r="G457" s="312"/>
      <c r="H457" s="312"/>
    </row>
    <row r="458" spans="1:8" ht="26.25" customHeight="1" x14ac:dyDescent="0.25">
      <c r="A458" s="292" t="s">
        <v>752</v>
      </c>
      <c r="B458" s="292"/>
      <c r="C458" s="292"/>
      <c r="D458" s="292"/>
      <c r="E458" s="292"/>
      <c r="F458" s="292"/>
      <c r="G458" s="292"/>
      <c r="H458" s="292"/>
    </row>
    <row r="459" spans="1:8" x14ac:dyDescent="0.25">
      <c r="A459" s="304" t="s">
        <v>753</v>
      </c>
      <c r="B459" s="304"/>
      <c r="C459" s="304"/>
      <c r="D459" s="304"/>
      <c r="E459" s="304"/>
      <c r="F459" s="304"/>
      <c r="G459" s="304"/>
      <c r="H459" s="30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2023-05-10T05:23:05Z</dcterms:modified>
</cp:coreProperties>
</file>